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48" windowWidth="19116" windowHeight="9252" firstSheet="2" activeTab="6"/>
  </bookViews>
  <sheets>
    <sheet name="Sheet1" sheetId="1" r:id="rId1"/>
    <sheet name="Per Unit Assessment" sheetId="2" r:id="rId2"/>
    <sheet name="Lease Adjustment" sheetId="3" r:id="rId3"/>
    <sheet name="PH I Stand alone" sheetId="4" r:id="rId4"/>
    <sheet name="Sheet3" sheetId="6" r:id="rId5"/>
    <sheet name="Sheet4" sheetId="7" r:id="rId6"/>
    <sheet name="Phase I Alone(2)" sheetId="8" r:id="rId7"/>
  </sheets>
  <calcPr calcId="145621"/>
</workbook>
</file>

<file path=xl/calcChain.xml><?xml version="1.0" encoding="utf-8"?>
<calcChain xmlns="http://schemas.openxmlformats.org/spreadsheetml/2006/main">
  <c r="O105" i="8" l="1"/>
  <c r="O104" i="8"/>
  <c r="O103" i="8"/>
  <c r="O102" i="8"/>
  <c r="O101" i="8"/>
  <c r="O100" i="8"/>
  <c r="O99" i="8"/>
  <c r="O98" i="8"/>
  <c r="O97" i="8"/>
  <c r="O96" i="8"/>
  <c r="O95" i="8"/>
  <c r="O94" i="8"/>
  <c r="O93" i="8"/>
  <c r="O92" i="8"/>
  <c r="O88" i="8"/>
  <c r="O87" i="8"/>
  <c r="O86" i="8"/>
  <c r="O85" i="8"/>
  <c r="O84" i="8"/>
  <c r="O83" i="8"/>
  <c r="O82" i="8"/>
  <c r="O81" i="8"/>
  <c r="O73" i="8"/>
  <c r="O72" i="8"/>
  <c r="O71" i="8"/>
  <c r="O70" i="8"/>
  <c r="O69" i="8"/>
  <c r="O68" i="8"/>
  <c r="O67" i="8"/>
  <c r="O66" i="8"/>
  <c r="O65" i="8"/>
  <c r="O64" i="8"/>
  <c r="O63" i="8"/>
  <c r="O62" i="8"/>
  <c r="O61" i="8"/>
  <c r="O60" i="8"/>
  <c r="O59" i="8"/>
  <c r="O55" i="8"/>
  <c r="O54" i="8"/>
  <c r="O53" i="8"/>
  <c r="O52" i="8"/>
  <c r="O51" i="8"/>
  <c r="O50" i="8"/>
  <c r="O49" i="8"/>
  <c r="O48" i="8"/>
  <c r="O47" i="8"/>
  <c r="O46" i="8"/>
  <c r="O45" i="8"/>
  <c r="O41" i="8"/>
  <c r="O40" i="8"/>
  <c r="O39" i="8"/>
  <c r="O38" i="8"/>
  <c r="O37" i="8"/>
  <c r="O36" i="8"/>
  <c r="I53" i="8" l="1"/>
  <c r="I52" i="8"/>
  <c r="I51" i="8"/>
  <c r="I50" i="8"/>
  <c r="H117" i="8" l="1"/>
  <c r="I121" i="8"/>
  <c r="I134" i="8"/>
  <c r="E134" i="8"/>
  <c r="E117" i="8"/>
  <c r="F117" i="8" s="1"/>
  <c r="H99" i="8"/>
  <c r="E120" i="8" l="1"/>
  <c r="F120" i="8" s="1"/>
  <c r="E119" i="8"/>
  <c r="F119" i="8" s="1"/>
  <c r="E118" i="8"/>
  <c r="F118" i="8" s="1"/>
  <c r="E112" i="8"/>
  <c r="E105" i="8"/>
  <c r="E102" i="8"/>
  <c r="E100" i="8"/>
  <c r="E99" i="8"/>
  <c r="E98" i="8"/>
  <c r="E97" i="8"/>
  <c r="E96" i="8"/>
  <c r="E95" i="8"/>
  <c r="E94" i="8"/>
  <c r="E93" i="8"/>
  <c r="E92" i="8"/>
  <c r="E88" i="8"/>
  <c r="E87" i="8"/>
  <c r="E86" i="8"/>
  <c r="E85" i="8"/>
  <c r="E84" i="8"/>
  <c r="E82" i="8"/>
  <c r="E81" i="8"/>
  <c r="E73" i="8"/>
  <c r="E72" i="8"/>
  <c r="E71" i="8"/>
  <c r="E70" i="8"/>
  <c r="E69" i="8"/>
  <c r="E67" i="8"/>
  <c r="E66" i="8"/>
  <c r="E64" i="8"/>
  <c r="E63" i="8"/>
  <c r="E61" i="8"/>
  <c r="E60" i="8"/>
  <c r="E59" i="8"/>
  <c r="E55" i="8"/>
  <c r="E54" i="8"/>
  <c r="E53" i="8"/>
  <c r="E52" i="8"/>
  <c r="E51" i="8"/>
  <c r="E50" i="8"/>
  <c r="E49" i="8"/>
  <c r="E48" i="8"/>
  <c r="E47" i="8"/>
  <c r="E46" i="8"/>
  <c r="E45" i="8"/>
  <c r="E41" i="8"/>
  <c r="E40" i="8"/>
  <c r="E39" i="8"/>
  <c r="E38" i="8"/>
  <c r="E37" i="8"/>
  <c r="E36" i="8"/>
  <c r="E30" i="8"/>
  <c r="F30" i="8" s="1"/>
  <c r="E29" i="8"/>
  <c r="F29" i="8" s="1"/>
  <c r="E28" i="8"/>
  <c r="F28" i="8" s="1"/>
  <c r="E27" i="8"/>
  <c r="F27" i="8" s="1"/>
  <c r="E26" i="8"/>
  <c r="F26" i="8" s="1"/>
  <c r="E25" i="8"/>
  <c r="F25" i="8" s="1"/>
  <c r="E24" i="8"/>
  <c r="F24" i="8" s="1"/>
  <c r="E23" i="8"/>
  <c r="F23" i="8" s="1"/>
  <c r="E22" i="8"/>
  <c r="F22" i="8" s="1"/>
  <c r="E21" i="8"/>
  <c r="F21" i="8" s="1"/>
  <c r="E20" i="8"/>
  <c r="F20" i="8" s="1"/>
  <c r="E19" i="8"/>
  <c r="I28" i="8" l="1"/>
  <c r="B31" i="8"/>
  <c r="B42" i="8"/>
  <c r="B56" i="8"/>
  <c r="B75" i="8"/>
  <c r="B89" i="8"/>
  <c r="B106" i="8"/>
  <c r="B123" i="8"/>
  <c r="B108" i="8" l="1"/>
  <c r="C133" i="8" s="1"/>
  <c r="E133" i="8" s="1"/>
  <c r="C122" i="8"/>
  <c r="H119" i="8"/>
  <c r="I119" i="8" s="1"/>
  <c r="K122" i="8"/>
  <c r="K126" i="8" s="1"/>
  <c r="K133" i="8" s="1"/>
  <c r="I118" i="8"/>
  <c r="L126" i="8"/>
  <c r="L133" i="8" s="1"/>
  <c r="K108" i="8"/>
  <c r="L108" i="8" s="1"/>
  <c r="H105" i="8"/>
  <c r="I105" i="8" s="1"/>
  <c r="F105" i="8"/>
  <c r="K107" i="8"/>
  <c r="L107" i="8" s="1"/>
  <c r="H104" i="8"/>
  <c r="I104" i="8" s="1"/>
  <c r="C104" i="8"/>
  <c r="E104" i="8" s="1"/>
  <c r="F104" i="8" s="1"/>
  <c r="K106" i="8"/>
  <c r="L106" i="8" s="1"/>
  <c r="H103" i="8"/>
  <c r="I103" i="8" s="1"/>
  <c r="C103" i="8"/>
  <c r="E103" i="8" s="1"/>
  <c r="F103" i="8" s="1"/>
  <c r="L105" i="8"/>
  <c r="H102" i="8"/>
  <c r="I102" i="8" s="1"/>
  <c r="F102" i="8"/>
  <c r="L104" i="8"/>
  <c r="H101" i="8"/>
  <c r="I101" i="8" s="1"/>
  <c r="C101" i="8"/>
  <c r="E101" i="8" s="1"/>
  <c r="L103" i="8"/>
  <c r="H100" i="8"/>
  <c r="I100" i="8" s="1"/>
  <c r="F100" i="8"/>
  <c r="K102" i="8"/>
  <c r="L102" i="8" s="1"/>
  <c r="I99" i="8"/>
  <c r="F99" i="8"/>
  <c r="L101" i="8"/>
  <c r="I98" i="8"/>
  <c r="F98" i="8"/>
  <c r="K100" i="8"/>
  <c r="H97" i="8"/>
  <c r="F97" i="8"/>
  <c r="K99" i="8"/>
  <c r="H96" i="8"/>
  <c r="F96" i="8"/>
  <c r="K98" i="8"/>
  <c r="H95" i="8"/>
  <c r="F95" i="8"/>
  <c r="K97" i="8"/>
  <c r="L97" i="8" s="1"/>
  <c r="I94" i="8"/>
  <c r="F94" i="8"/>
  <c r="K96" i="8"/>
  <c r="L96" i="8" s="1"/>
  <c r="L95" i="8"/>
  <c r="I93" i="8"/>
  <c r="F93" i="8"/>
  <c r="K94" i="8"/>
  <c r="F92" i="8"/>
  <c r="K92" i="8"/>
  <c r="L91" i="8"/>
  <c r="H88" i="8"/>
  <c r="I88" i="8" s="1"/>
  <c r="F88" i="8"/>
  <c r="L89" i="8"/>
  <c r="H87" i="8"/>
  <c r="I87" i="8" s="1"/>
  <c r="F87" i="8"/>
  <c r="L88" i="8"/>
  <c r="I86" i="8"/>
  <c r="F86" i="8"/>
  <c r="L87" i="8"/>
  <c r="H85" i="8"/>
  <c r="I85" i="8" s="1"/>
  <c r="F85" i="8"/>
  <c r="L86" i="8"/>
  <c r="H84" i="8"/>
  <c r="I84" i="8" s="1"/>
  <c r="F84" i="8"/>
  <c r="L85" i="8"/>
  <c r="H83" i="8"/>
  <c r="I83" i="8" s="1"/>
  <c r="C83" i="8"/>
  <c r="E83" i="8" s="1"/>
  <c r="F83" i="8" s="1"/>
  <c r="L84" i="8"/>
  <c r="H82" i="8"/>
  <c r="I82" i="8" s="1"/>
  <c r="F82" i="8"/>
  <c r="L83" i="8"/>
  <c r="H81" i="8"/>
  <c r="F81" i="8"/>
  <c r="L76" i="8"/>
  <c r="I73" i="8"/>
  <c r="F73" i="8"/>
  <c r="L75" i="8"/>
  <c r="I72" i="8"/>
  <c r="L73" i="8"/>
  <c r="L72" i="8"/>
  <c r="L71" i="8"/>
  <c r="H71" i="8"/>
  <c r="I71" i="8" s="1"/>
  <c r="F71" i="8"/>
  <c r="L70" i="8"/>
  <c r="I70" i="8"/>
  <c r="F70" i="8"/>
  <c r="L69" i="8"/>
  <c r="I69" i="8"/>
  <c r="F69" i="8"/>
  <c r="L68" i="8"/>
  <c r="I68" i="8"/>
  <c r="C68" i="8"/>
  <c r="E68" i="8" s="1"/>
  <c r="E75" i="8" s="1"/>
  <c r="L67" i="8"/>
  <c r="H67" i="8"/>
  <c r="F67" i="8"/>
  <c r="K66" i="8"/>
  <c r="L66" i="8" s="1"/>
  <c r="H66" i="8"/>
  <c r="I66" i="8" s="1"/>
  <c r="F66" i="8"/>
  <c r="K64" i="8"/>
  <c r="L64" i="8" s="1"/>
  <c r="I64" i="8"/>
  <c r="F64" i="8"/>
  <c r="L63" i="8"/>
  <c r="H63" i="8"/>
  <c r="I63" i="8" s="1"/>
  <c r="F63" i="8"/>
  <c r="L61" i="8"/>
  <c r="H61" i="8"/>
  <c r="I61" i="8" s="1"/>
  <c r="F61" i="8"/>
  <c r="L60" i="8"/>
  <c r="I60" i="8"/>
  <c r="F60" i="8"/>
  <c r="H59" i="8"/>
  <c r="F59" i="8"/>
  <c r="K56" i="8"/>
  <c r="L55" i="8"/>
  <c r="I55" i="8"/>
  <c r="F55" i="8"/>
  <c r="L54" i="8"/>
  <c r="I54" i="8"/>
  <c r="F54" i="8"/>
  <c r="L53" i="8"/>
  <c r="F53" i="8"/>
  <c r="L52" i="8"/>
  <c r="F52" i="8"/>
  <c r="L51" i="8"/>
  <c r="F51" i="8"/>
  <c r="L50" i="8"/>
  <c r="F50" i="8"/>
  <c r="L49" i="8"/>
  <c r="I49" i="8"/>
  <c r="F49" i="8"/>
  <c r="L48" i="8"/>
  <c r="F48" i="8"/>
  <c r="L47" i="8"/>
  <c r="F47" i="8"/>
  <c r="L46" i="8"/>
  <c r="I46" i="8"/>
  <c r="F46" i="8"/>
  <c r="L45" i="8"/>
  <c r="I45" i="8"/>
  <c r="F45" i="8"/>
  <c r="K42" i="8"/>
  <c r="L41" i="8"/>
  <c r="I41" i="8"/>
  <c r="F41" i="8"/>
  <c r="L40" i="8"/>
  <c r="H40" i="8"/>
  <c r="I40" i="8" s="1"/>
  <c r="F40" i="8"/>
  <c r="L39" i="8"/>
  <c r="I39" i="8"/>
  <c r="F39" i="8"/>
  <c r="L38" i="8"/>
  <c r="I38" i="8"/>
  <c r="F38" i="8"/>
  <c r="L37" i="8"/>
  <c r="I37" i="8"/>
  <c r="F37" i="8"/>
  <c r="L36" i="8"/>
  <c r="F36" i="8"/>
  <c r="I29" i="8"/>
  <c r="I27" i="8"/>
  <c r="H26" i="8"/>
  <c r="I26" i="8" s="1"/>
  <c r="L25" i="8"/>
  <c r="I25" i="8"/>
  <c r="I24" i="8"/>
  <c r="H23" i="8"/>
  <c r="I23" i="8" s="1"/>
  <c r="H22" i="8"/>
  <c r="I22" i="8" s="1"/>
  <c r="H21" i="8"/>
  <c r="I21" i="8" s="1"/>
  <c r="B110" i="8" l="1"/>
  <c r="F106" i="8"/>
  <c r="F42" i="8"/>
  <c r="L42" i="8"/>
  <c r="H75" i="8"/>
  <c r="H89" i="8"/>
  <c r="E122" i="8"/>
  <c r="F122" i="8" s="1"/>
  <c r="F123" i="8" s="1"/>
  <c r="C123" i="8"/>
  <c r="E123" i="8" s="1"/>
  <c r="F89" i="8"/>
  <c r="L92" i="8"/>
  <c r="H106" i="8"/>
  <c r="F56" i="8"/>
  <c r="L56" i="8"/>
  <c r="K109" i="8"/>
  <c r="L109" i="8" s="1"/>
  <c r="H56" i="8"/>
  <c r="C42" i="8"/>
  <c r="E42" i="8" s="1"/>
  <c r="I47" i="8"/>
  <c r="I56" i="8"/>
  <c r="I75" i="8"/>
  <c r="I89" i="8"/>
  <c r="I92" i="8"/>
  <c r="L94" i="8"/>
  <c r="F68" i="8"/>
  <c r="F75" i="8" s="1"/>
  <c r="H34" i="1"/>
  <c r="H32" i="1"/>
  <c r="H70" i="1"/>
  <c r="H49" i="1"/>
  <c r="H43" i="1"/>
  <c r="H37" i="1"/>
  <c r="H35" i="1"/>
  <c r="H33" i="1"/>
  <c r="H64" i="1"/>
  <c r="F108" i="8" l="1"/>
  <c r="I106" i="8"/>
  <c r="L14" i="1"/>
  <c r="C135" i="8" l="1"/>
  <c r="E135" i="8"/>
  <c r="E31" i="8"/>
  <c r="F19" i="8"/>
  <c r="F31" i="8" s="1"/>
  <c r="H17" i="1"/>
  <c r="B75" i="6" l="1"/>
  <c r="B74" i="6"/>
  <c r="B73" i="6"/>
  <c r="B72" i="6"/>
  <c r="B69" i="6"/>
  <c r="C64" i="6"/>
  <c r="E20" i="6"/>
  <c r="E46" i="6"/>
  <c r="AD68" i="6"/>
  <c r="AE68" i="6"/>
  <c r="AF68" i="6"/>
  <c r="O68" i="6"/>
  <c r="P68" i="6"/>
  <c r="Q68" i="6"/>
  <c r="R68" i="6"/>
  <c r="S68" i="6"/>
  <c r="T68" i="6"/>
  <c r="U68" i="6"/>
  <c r="V68" i="6"/>
  <c r="W68" i="6"/>
  <c r="X68" i="6"/>
  <c r="Y68" i="6"/>
  <c r="Z68" i="6"/>
  <c r="AA68" i="6"/>
  <c r="AB68" i="6"/>
  <c r="AC68" i="6"/>
  <c r="D68" i="6"/>
  <c r="E68" i="6"/>
  <c r="F68" i="6"/>
  <c r="G68" i="6"/>
  <c r="H68" i="6"/>
  <c r="I68" i="6"/>
  <c r="J68" i="6"/>
  <c r="K68" i="6"/>
  <c r="L68" i="6"/>
  <c r="M68" i="6"/>
  <c r="N68" i="6"/>
  <c r="E210" i="7"/>
  <c r="F210" i="7"/>
  <c r="G210" i="7"/>
  <c r="H210" i="7"/>
  <c r="I210" i="7"/>
  <c r="J210" i="7"/>
  <c r="K210" i="7"/>
  <c r="L210" i="7"/>
  <c r="M210" i="7"/>
  <c r="N210" i="7"/>
  <c r="O210" i="7"/>
  <c r="P210" i="7"/>
  <c r="Q210" i="7"/>
  <c r="R210" i="7"/>
  <c r="S210" i="7"/>
  <c r="T210" i="7"/>
  <c r="U210" i="7"/>
  <c r="V210" i="7"/>
  <c r="W210" i="7"/>
  <c r="X210" i="7"/>
  <c r="Y210" i="7"/>
  <c r="Z210" i="7"/>
  <c r="AA210" i="7"/>
  <c r="AB210" i="7"/>
  <c r="AC210" i="7"/>
  <c r="AD210" i="7"/>
  <c r="AE210" i="7"/>
  <c r="AF210" i="7"/>
  <c r="AG210" i="7"/>
  <c r="D209" i="7"/>
  <c r="E209" i="7"/>
  <c r="F209" i="7"/>
  <c r="G209" i="7"/>
  <c r="H209" i="7"/>
  <c r="I209" i="7"/>
  <c r="J209" i="7"/>
  <c r="K209" i="7"/>
  <c r="L209" i="7"/>
  <c r="M209" i="7"/>
  <c r="N209" i="7"/>
  <c r="O209" i="7"/>
  <c r="P209" i="7"/>
  <c r="Q209" i="7"/>
  <c r="R209" i="7"/>
  <c r="S209" i="7"/>
  <c r="T209" i="7"/>
  <c r="U209" i="7"/>
  <c r="V209" i="7"/>
  <c r="W209" i="7"/>
  <c r="X209" i="7"/>
  <c r="Y209" i="7"/>
  <c r="Z209" i="7"/>
  <c r="AA209" i="7"/>
  <c r="AB209" i="7"/>
  <c r="AC209" i="7"/>
  <c r="AD209" i="7"/>
  <c r="AE209" i="7"/>
  <c r="AF209" i="7"/>
  <c r="AG209" i="7"/>
  <c r="E208" i="7"/>
  <c r="F208" i="7" s="1"/>
  <c r="G208" i="7" s="1"/>
  <c r="H208" i="7" s="1"/>
  <c r="I208" i="7" s="1"/>
  <c r="J208" i="7" s="1"/>
  <c r="K208" i="7" s="1"/>
  <c r="L208" i="7" s="1"/>
  <c r="M208" i="7" s="1"/>
  <c r="N208" i="7" s="1"/>
  <c r="O208" i="7" s="1"/>
  <c r="P208" i="7" s="1"/>
  <c r="Q208" i="7" s="1"/>
  <c r="R208" i="7" s="1"/>
  <c r="S208" i="7" s="1"/>
  <c r="T208" i="7" s="1"/>
  <c r="U208" i="7" s="1"/>
  <c r="V208" i="7" s="1"/>
  <c r="W208" i="7" s="1"/>
  <c r="X208" i="7" s="1"/>
  <c r="Y208" i="7" s="1"/>
  <c r="Z208" i="7" s="1"/>
  <c r="AA208" i="7" s="1"/>
  <c r="AB208" i="7" s="1"/>
  <c r="AC208" i="7" s="1"/>
  <c r="AD208" i="7" s="1"/>
  <c r="AE208" i="7" s="1"/>
  <c r="AF208" i="7" s="1"/>
  <c r="AG208" i="7" s="1"/>
  <c r="C209" i="7"/>
  <c r="D208" i="7"/>
  <c r="D205" i="7"/>
  <c r="E205" i="7"/>
  <c r="F205" i="7"/>
  <c r="G205" i="7"/>
  <c r="H205" i="7"/>
  <c r="I205" i="7"/>
  <c r="J205" i="7"/>
  <c r="K205" i="7"/>
  <c r="L205" i="7"/>
  <c r="M205" i="7"/>
  <c r="N205" i="7"/>
  <c r="O205" i="7"/>
  <c r="P205" i="7"/>
  <c r="Q205" i="7"/>
  <c r="R205" i="7"/>
  <c r="S205" i="7"/>
  <c r="T205" i="7"/>
  <c r="U205" i="7"/>
  <c r="V205" i="7"/>
  <c r="W205" i="7"/>
  <c r="X205" i="7"/>
  <c r="Y205" i="7"/>
  <c r="Z205" i="7"/>
  <c r="AA205" i="7"/>
  <c r="AB205" i="7"/>
  <c r="AC205" i="7"/>
  <c r="AD205" i="7"/>
  <c r="AE205" i="7"/>
  <c r="AF205" i="7"/>
  <c r="AG205" i="7"/>
  <c r="E204" i="7"/>
  <c r="F204" i="7" s="1"/>
  <c r="G204" i="7" s="1"/>
  <c r="H204" i="7" s="1"/>
  <c r="I204" i="7" s="1"/>
  <c r="J204" i="7" s="1"/>
  <c r="K204" i="7" s="1"/>
  <c r="L204" i="7" s="1"/>
  <c r="M204" i="7" s="1"/>
  <c r="N204" i="7" s="1"/>
  <c r="O204" i="7" s="1"/>
  <c r="P204" i="7" s="1"/>
  <c r="Q204" i="7" s="1"/>
  <c r="R204" i="7" s="1"/>
  <c r="S204" i="7" s="1"/>
  <c r="T204" i="7" s="1"/>
  <c r="U204" i="7" s="1"/>
  <c r="V204" i="7" s="1"/>
  <c r="W204" i="7" s="1"/>
  <c r="X204" i="7" s="1"/>
  <c r="Y204" i="7" s="1"/>
  <c r="Z204" i="7" s="1"/>
  <c r="AA204" i="7" s="1"/>
  <c r="AB204" i="7" s="1"/>
  <c r="AC204" i="7" s="1"/>
  <c r="AD204" i="7" s="1"/>
  <c r="AE204" i="7" s="1"/>
  <c r="AF204" i="7" s="1"/>
  <c r="AG204" i="7" s="1"/>
  <c r="C205" i="7"/>
  <c r="D204" i="7"/>
  <c r="D201" i="7"/>
  <c r="E201" i="7"/>
  <c r="F201" i="7"/>
  <c r="G201" i="7"/>
  <c r="H201" i="7"/>
  <c r="I201" i="7"/>
  <c r="J201" i="7"/>
  <c r="K201" i="7"/>
  <c r="L201" i="7"/>
  <c r="M201" i="7"/>
  <c r="N201" i="7"/>
  <c r="O201" i="7"/>
  <c r="P201" i="7"/>
  <c r="Q201" i="7"/>
  <c r="R201" i="7"/>
  <c r="S201" i="7"/>
  <c r="T201" i="7"/>
  <c r="U201" i="7"/>
  <c r="V201" i="7"/>
  <c r="W201" i="7"/>
  <c r="X201" i="7"/>
  <c r="Y201" i="7"/>
  <c r="Z201" i="7"/>
  <c r="AA201" i="7"/>
  <c r="AB201" i="7"/>
  <c r="AC201" i="7"/>
  <c r="AD201" i="7"/>
  <c r="AE201" i="7"/>
  <c r="AF201" i="7"/>
  <c r="AG201" i="7"/>
  <c r="E200" i="7"/>
  <c r="F200" i="7" s="1"/>
  <c r="G200" i="7" s="1"/>
  <c r="H200" i="7" s="1"/>
  <c r="I200" i="7" s="1"/>
  <c r="J200" i="7" s="1"/>
  <c r="K200" i="7" s="1"/>
  <c r="L200" i="7" s="1"/>
  <c r="M200" i="7" s="1"/>
  <c r="N200" i="7" s="1"/>
  <c r="O200" i="7" s="1"/>
  <c r="P200" i="7" s="1"/>
  <c r="Q200" i="7" s="1"/>
  <c r="R200" i="7" s="1"/>
  <c r="S200" i="7" s="1"/>
  <c r="T200" i="7" s="1"/>
  <c r="U200" i="7" s="1"/>
  <c r="V200" i="7" s="1"/>
  <c r="W200" i="7" s="1"/>
  <c r="X200" i="7" s="1"/>
  <c r="Y200" i="7" s="1"/>
  <c r="Z200" i="7" s="1"/>
  <c r="AA200" i="7" s="1"/>
  <c r="AB200" i="7" s="1"/>
  <c r="AC200" i="7" s="1"/>
  <c r="AD200" i="7" s="1"/>
  <c r="AE200" i="7" s="1"/>
  <c r="AF200" i="7" s="1"/>
  <c r="AG200" i="7" s="1"/>
  <c r="C201" i="7"/>
  <c r="D200" i="7"/>
  <c r="D197" i="7"/>
  <c r="E197" i="7"/>
  <c r="F197" i="7"/>
  <c r="G197" i="7"/>
  <c r="H197" i="7"/>
  <c r="I197" i="7"/>
  <c r="J197" i="7"/>
  <c r="K197" i="7"/>
  <c r="L197" i="7"/>
  <c r="M197" i="7"/>
  <c r="N197" i="7"/>
  <c r="O197" i="7"/>
  <c r="P197" i="7"/>
  <c r="Q197" i="7"/>
  <c r="R197" i="7"/>
  <c r="S197" i="7"/>
  <c r="T197" i="7"/>
  <c r="U197" i="7"/>
  <c r="V197" i="7"/>
  <c r="W197" i="7"/>
  <c r="X197" i="7"/>
  <c r="Y197" i="7"/>
  <c r="Z197" i="7"/>
  <c r="AA197" i="7"/>
  <c r="AB197" i="7"/>
  <c r="AC197" i="7"/>
  <c r="AD197" i="7"/>
  <c r="AE197" i="7"/>
  <c r="AF197" i="7"/>
  <c r="AG197" i="7"/>
  <c r="E196" i="7"/>
  <c r="F196" i="7" s="1"/>
  <c r="G196" i="7" s="1"/>
  <c r="H196" i="7" s="1"/>
  <c r="I196" i="7" s="1"/>
  <c r="J196" i="7" s="1"/>
  <c r="K196" i="7" s="1"/>
  <c r="L196" i="7" s="1"/>
  <c r="M196" i="7" s="1"/>
  <c r="N196" i="7" s="1"/>
  <c r="O196" i="7" s="1"/>
  <c r="P196" i="7" s="1"/>
  <c r="Q196" i="7" s="1"/>
  <c r="R196" i="7" s="1"/>
  <c r="S196" i="7" s="1"/>
  <c r="T196" i="7" s="1"/>
  <c r="U196" i="7" s="1"/>
  <c r="V196" i="7" s="1"/>
  <c r="W196" i="7" s="1"/>
  <c r="X196" i="7" s="1"/>
  <c r="Y196" i="7" s="1"/>
  <c r="Z196" i="7" s="1"/>
  <c r="AA196" i="7" s="1"/>
  <c r="AB196" i="7" s="1"/>
  <c r="AC196" i="7" s="1"/>
  <c r="AD196" i="7" s="1"/>
  <c r="AE196" i="7" s="1"/>
  <c r="AF196" i="7" s="1"/>
  <c r="AG196" i="7" s="1"/>
  <c r="C197" i="7"/>
  <c r="D196" i="7"/>
  <c r="I189" i="7"/>
  <c r="D189" i="7"/>
  <c r="E189" i="7"/>
  <c r="F189" i="7"/>
  <c r="G189" i="7"/>
  <c r="H189" i="7"/>
  <c r="C189" i="7"/>
  <c r="D193" i="7"/>
  <c r="E193" i="7"/>
  <c r="F193" i="7"/>
  <c r="G193" i="7"/>
  <c r="H193" i="7"/>
  <c r="I193" i="7"/>
  <c r="J193" i="7"/>
  <c r="K193" i="7"/>
  <c r="L193" i="7"/>
  <c r="M193" i="7"/>
  <c r="N193" i="7"/>
  <c r="O193" i="7"/>
  <c r="P193" i="7"/>
  <c r="Q193" i="7"/>
  <c r="R193" i="7"/>
  <c r="S193" i="7"/>
  <c r="T193" i="7"/>
  <c r="U193" i="7"/>
  <c r="V193" i="7"/>
  <c r="W193" i="7"/>
  <c r="X193" i="7"/>
  <c r="Y193" i="7"/>
  <c r="Z193" i="7"/>
  <c r="AA193" i="7"/>
  <c r="AB193" i="7"/>
  <c r="AC193" i="7"/>
  <c r="AD193" i="7"/>
  <c r="AE193" i="7"/>
  <c r="AF193" i="7"/>
  <c r="AG193" i="7"/>
  <c r="E192" i="7"/>
  <c r="F192" i="7" s="1"/>
  <c r="G192" i="7" s="1"/>
  <c r="H192" i="7" s="1"/>
  <c r="I192" i="7" s="1"/>
  <c r="J192" i="7" s="1"/>
  <c r="K192" i="7" s="1"/>
  <c r="L192" i="7" s="1"/>
  <c r="M192" i="7" s="1"/>
  <c r="N192" i="7" s="1"/>
  <c r="O192" i="7" s="1"/>
  <c r="P192" i="7" s="1"/>
  <c r="Q192" i="7" s="1"/>
  <c r="R192" i="7" s="1"/>
  <c r="S192" i="7" s="1"/>
  <c r="T192" i="7" s="1"/>
  <c r="U192" i="7" s="1"/>
  <c r="V192" i="7" s="1"/>
  <c r="W192" i="7" s="1"/>
  <c r="X192" i="7" s="1"/>
  <c r="Y192" i="7" s="1"/>
  <c r="Z192" i="7" s="1"/>
  <c r="AA192" i="7" s="1"/>
  <c r="AB192" i="7" s="1"/>
  <c r="AC192" i="7" s="1"/>
  <c r="AD192" i="7" s="1"/>
  <c r="AE192" i="7" s="1"/>
  <c r="AF192" i="7" s="1"/>
  <c r="AG192" i="7" s="1"/>
  <c r="C193" i="7"/>
  <c r="D192" i="7"/>
  <c r="J189" i="7"/>
  <c r="K189" i="7"/>
  <c r="L189" i="7"/>
  <c r="M189" i="7"/>
  <c r="N189" i="7"/>
  <c r="O189" i="7"/>
  <c r="P189" i="7"/>
  <c r="Q189" i="7"/>
  <c r="R189" i="7"/>
  <c r="S189" i="7"/>
  <c r="T189" i="7"/>
  <c r="U189" i="7"/>
  <c r="V189" i="7"/>
  <c r="W189" i="7"/>
  <c r="X189" i="7"/>
  <c r="Y189" i="7"/>
  <c r="Z189" i="7"/>
  <c r="AA189" i="7"/>
  <c r="AB189" i="7"/>
  <c r="AC189" i="7"/>
  <c r="AD189" i="7"/>
  <c r="AE189" i="7"/>
  <c r="AF189" i="7"/>
  <c r="AG189" i="7"/>
  <c r="E188" i="7"/>
  <c r="F188" i="7"/>
  <c r="G188" i="7" s="1"/>
  <c r="H188" i="7" s="1"/>
  <c r="I188" i="7" s="1"/>
  <c r="J188" i="7" s="1"/>
  <c r="K188" i="7" s="1"/>
  <c r="L188" i="7" s="1"/>
  <c r="M188" i="7" s="1"/>
  <c r="N188" i="7" s="1"/>
  <c r="O188" i="7" s="1"/>
  <c r="P188" i="7" s="1"/>
  <c r="Q188" i="7" s="1"/>
  <c r="R188" i="7" s="1"/>
  <c r="S188" i="7" s="1"/>
  <c r="T188" i="7" s="1"/>
  <c r="U188" i="7" s="1"/>
  <c r="V188" i="7" s="1"/>
  <c r="W188" i="7" s="1"/>
  <c r="X188" i="7" s="1"/>
  <c r="Y188" i="7" s="1"/>
  <c r="Z188" i="7" s="1"/>
  <c r="AA188" i="7" s="1"/>
  <c r="AB188" i="7" s="1"/>
  <c r="AC188" i="7" s="1"/>
  <c r="AD188" i="7" s="1"/>
  <c r="AE188" i="7" s="1"/>
  <c r="AF188" i="7" s="1"/>
  <c r="AG188" i="7" s="1"/>
  <c r="D188" i="7"/>
  <c r="D185" i="7"/>
  <c r="E185" i="7"/>
  <c r="F185" i="7"/>
  <c r="G185" i="7"/>
  <c r="H185" i="7"/>
  <c r="I185" i="7"/>
  <c r="J185" i="7"/>
  <c r="K185" i="7"/>
  <c r="L185" i="7"/>
  <c r="M185" i="7"/>
  <c r="N185" i="7"/>
  <c r="O185" i="7"/>
  <c r="P185" i="7"/>
  <c r="Q185" i="7"/>
  <c r="R185" i="7"/>
  <c r="S185" i="7"/>
  <c r="T185" i="7"/>
  <c r="U185" i="7"/>
  <c r="V185" i="7"/>
  <c r="W185" i="7"/>
  <c r="X185" i="7"/>
  <c r="Y185" i="7"/>
  <c r="Z185" i="7"/>
  <c r="AA185" i="7"/>
  <c r="AB185" i="7"/>
  <c r="AC185" i="7"/>
  <c r="AD185" i="7"/>
  <c r="AE185" i="7"/>
  <c r="AF185" i="7"/>
  <c r="AG185" i="7"/>
  <c r="E184" i="7"/>
  <c r="F184" i="7" s="1"/>
  <c r="G184" i="7" s="1"/>
  <c r="H184" i="7" s="1"/>
  <c r="I184" i="7" s="1"/>
  <c r="J184" i="7" s="1"/>
  <c r="K184" i="7" s="1"/>
  <c r="L184" i="7" s="1"/>
  <c r="M184" i="7" s="1"/>
  <c r="N184" i="7" s="1"/>
  <c r="O184" i="7" s="1"/>
  <c r="P184" i="7" s="1"/>
  <c r="Q184" i="7" s="1"/>
  <c r="R184" i="7" s="1"/>
  <c r="S184" i="7" s="1"/>
  <c r="T184" i="7" s="1"/>
  <c r="U184" i="7" s="1"/>
  <c r="V184" i="7" s="1"/>
  <c r="W184" i="7" s="1"/>
  <c r="X184" i="7" s="1"/>
  <c r="Y184" i="7" s="1"/>
  <c r="Z184" i="7" s="1"/>
  <c r="AA184" i="7" s="1"/>
  <c r="AB184" i="7" s="1"/>
  <c r="AC184" i="7" s="1"/>
  <c r="AD184" i="7" s="1"/>
  <c r="AE184" i="7" s="1"/>
  <c r="AF184" i="7" s="1"/>
  <c r="AG184" i="7" s="1"/>
  <c r="C185" i="7"/>
  <c r="D184" i="7"/>
  <c r="D181" i="7"/>
  <c r="E181" i="7"/>
  <c r="F181" i="7"/>
  <c r="G181" i="7"/>
  <c r="H181" i="7"/>
  <c r="I181" i="7"/>
  <c r="J181" i="7"/>
  <c r="K181" i="7"/>
  <c r="L181" i="7"/>
  <c r="M181" i="7"/>
  <c r="N181" i="7"/>
  <c r="O181" i="7"/>
  <c r="P181" i="7"/>
  <c r="Q181" i="7"/>
  <c r="R181" i="7"/>
  <c r="S181" i="7"/>
  <c r="T181" i="7"/>
  <c r="U181" i="7"/>
  <c r="V181" i="7"/>
  <c r="W181" i="7"/>
  <c r="X181" i="7"/>
  <c r="Y181" i="7"/>
  <c r="Z181" i="7"/>
  <c r="AA181" i="7"/>
  <c r="AB181" i="7"/>
  <c r="AC181" i="7"/>
  <c r="AD181" i="7"/>
  <c r="AE181" i="7"/>
  <c r="AF181" i="7"/>
  <c r="AG181" i="7"/>
  <c r="E180" i="7"/>
  <c r="F180" i="7" s="1"/>
  <c r="G180" i="7" s="1"/>
  <c r="H180" i="7" s="1"/>
  <c r="I180" i="7" s="1"/>
  <c r="J180" i="7" s="1"/>
  <c r="K180" i="7" s="1"/>
  <c r="L180" i="7" s="1"/>
  <c r="M180" i="7" s="1"/>
  <c r="N180" i="7" s="1"/>
  <c r="O180" i="7" s="1"/>
  <c r="P180" i="7" s="1"/>
  <c r="Q180" i="7" s="1"/>
  <c r="R180" i="7" s="1"/>
  <c r="S180" i="7" s="1"/>
  <c r="T180" i="7" s="1"/>
  <c r="U180" i="7" s="1"/>
  <c r="V180" i="7" s="1"/>
  <c r="W180" i="7" s="1"/>
  <c r="X180" i="7" s="1"/>
  <c r="Y180" i="7" s="1"/>
  <c r="Z180" i="7" s="1"/>
  <c r="AA180" i="7" s="1"/>
  <c r="AB180" i="7" s="1"/>
  <c r="AC180" i="7" s="1"/>
  <c r="AD180" i="7" s="1"/>
  <c r="AE180" i="7" s="1"/>
  <c r="AF180" i="7" s="1"/>
  <c r="AG180" i="7" s="1"/>
  <c r="C181" i="7"/>
  <c r="D180" i="7"/>
  <c r="D177" i="7"/>
  <c r="E177" i="7"/>
  <c r="F177" i="7"/>
  <c r="G177" i="7"/>
  <c r="H177" i="7"/>
  <c r="I177" i="7"/>
  <c r="J177" i="7"/>
  <c r="K177" i="7"/>
  <c r="L177" i="7"/>
  <c r="M177" i="7"/>
  <c r="N177" i="7"/>
  <c r="O177" i="7"/>
  <c r="P177" i="7"/>
  <c r="Q177" i="7"/>
  <c r="R177" i="7"/>
  <c r="S177" i="7"/>
  <c r="T177" i="7"/>
  <c r="U177" i="7"/>
  <c r="V177" i="7"/>
  <c r="W177" i="7"/>
  <c r="X177" i="7"/>
  <c r="Y177" i="7"/>
  <c r="Z177" i="7"/>
  <c r="AA177" i="7"/>
  <c r="AB177" i="7"/>
  <c r="AC177" i="7"/>
  <c r="AD177" i="7"/>
  <c r="AE177" i="7"/>
  <c r="AF177" i="7"/>
  <c r="AG177" i="7"/>
  <c r="E176" i="7"/>
  <c r="F176" i="7" s="1"/>
  <c r="G176" i="7" s="1"/>
  <c r="H176" i="7" s="1"/>
  <c r="I176" i="7" s="1"/>
  <c r="J176" i="7" s="1"/>
  <c r="K176" i="7" s="1"/>
  <c r="L176" i="7" s="1"/>
  <c r="M176" i="7" s="1"/>
  <c r="N176" i="7" s="1"/>
  <c r="O176" i="7" s="1"/>
  <c r="P176" i="7" s="1"/>
  <c r="Q176" i="7" s="1"/>
  <c r="R176" i="7" s="1"/>
  <c r="S176" i="7" s="1"/>
  <c r="T176" i="7" s="1"/>
  <c r="U176" i="7" s="1"/>
  <c r="V176" i="7" s="1"/>
  <c r="W176" i="7" s="1"/>
  <c r="X176" i="7" s="1"/>
  <c r="Y176" i="7" s="1"/>
  <c r="Z176" i="7" s="1"/>
  <c r="AA176" i="7" s="1"/>
  <c r="AB176" i="7" s="1"/>
  <c r="AC176" i="7" s="1"/>
  <c r="AD176" i="7" s="1"/>
  <c r="AE176" i="7" s="1"/>
  <c r="AF176" i="7" s="1"/>
  <c r="AG176" i="7" s="1"/>
  <c r="C177" i="7"/>
  <c r="D176" i="7"/>
  <c r="D173" i="7"/>
  <c r="E173" i="7"/>
  <c r="F173" i="7"/>
  <c r="G173" i="7"/>
  <c r="H173" i="7"/>
  <c r="I173" i="7"/>
  <c r="J173" i="7"/>
  <c r="K173" i="7"/>
  <c r="L173" i="7"/>
  <c r="M173" i="7"/>
  <c r="N173" i="7"/>
  <c r="O173" i="7"/>
  <c r="P173" i="7"/>
  <c r="Q173" i="7"/>
  <c r="R173" i="7"/>
  <c r="S173" i="7"/>
  <c r="T173" i="7"/>
  <c r="U173" i="7"/>
  <c r="V173" i="7"/>
  <c r="W173" i="7"/>
  <c r="X173" i="7"/>
  <c r="Y173" i="7"/>
  <c r="Z173" i="7"/>
  <c r="AA173" i="7"/>
  <c r="AB173" i="7"/>
  <c r="AC173" i="7"/>
  <c r="AD173" i="7"/>
  <c r="AE173" i="7"/>
  <c r="AF173" i="7"/>
  <c r="AG173" i="7"/>
  <c r="C173" i="7"/>
  <c r="E172" i="7"/>
  <c r="F172" i="7"/>
  <c r="G172" i="7"/>
  <c r="H172" i="7" s="1"/>
  <c r="I172" i="7" s="1"/>
  <c r="J172" i="7" s="1"/>
  <c r="K172" i="7" s="1"/>
  <c r="L172" i="7" s="1"/>
  <c r="M172" i="7" s="1"/>
  <c r="N172" i="7" s="1"/>
  <c r="O172" i="7" s="1"/>
  <c r="P172" i="7" s="1"/>
  <c r="Q172" i="7" s="1"/>
  <c r="R172" i="7" s="1"/>
  <c r="S172" i="7" s="1"/>
  <c r="T172" i="7" s="1"/>
  <c r="U172" i="7" s="1"/>
  <c r="V172" i="7" s="1"/>
  <c r="W172" i="7" s="1"/>
  <c r="X172" i="7" s="1"/>
  <c r="Y172" i="7" s="1"/>
  <c r="Z172" i="7" s="1"/>
  <c r="AA172" i="7" s="1"/>
  <c r="AB172" i="7" s="1"/>
  <c r="AC172" i="7" s="1"/>
  <c r="AD172" i="7" s="1"/>
  <c r="AE172" i="7" s="1"/>
  <c r="AF172" i="7" s="1"/>
  <c r="AG172" i="7" s="1"/>
  <c r="D172" i="7"/>
  <c r="D169" i="7"/>
  <c r="E169" i="7"/>
  <c r="F169" i="7"/>
  <c r="G169" i="7"/>
  <c r="H169" i="7"/>
  <c r="I169" i="7"/>
  <c r="J169" i="7"/>
  <c r="K169" i="7"/>
  <c r="L169" i="7"/>
  <c r="M169" i="7"/>
  <c r="N169" i="7"/>
  <c r="O169" i="7"/>
  <c r="P169" i="7"/>
  <c r="Q169" i="7"/>
  <c r="R169" i="7"/>
  <c r="S169" i="7"/>
  <c r="T169" i="7"/>
  <c r="U169" i="7"/>
  <c r="V169" i="7"/>
  <c r="W169" i="7"/>
  <c r="X169" i="7"/>
  <c r="Y169" i="7"/>
  <c r="Z169" i="7"/>
  <c r="AA169" i="7"/>
  <c r="AB169" i="7"/>
  <c r="AC169" i="7"/>
  <c r="AD169" i="7"/>
  <c r="AE169" i="7"/>
  <c r="AF169" i="7"/>
  <c r="AG169" i="7"/>
  <c r="C169" i="7"/>
  <c r="E168" i="7"/>
  <c r="F168" i="7" s="1"/>
  <c r="G168" i="7" s="1"/>
  <c r="H168" i="7" s="1"/>
  <c r="I168" i="7" s="1"/>
  <c r="J168" i="7" s="1"/>
  <c r="K168" i="7" s="1"/>
  <c r="L168" i="7" s="1"/>
  <c r="M168" i="7" s="1"/>
  <c r="N168" i="7" s="1"/>
  <c r="O168" i="7" s="1"/>
  <c r="P168" i="7" s="1"/>
  <c r="Q168" i="7" s="1"/>
  <c r="R168" i="7" s="1"/>
  <c r="S168" i="7" s="1"/>
  <c r="T168" i="7" s="1"/>
  <c r="U168" i="7" s="1"/>
  <c r="V168" i="7" s="1"/>
  <c r="W168" i="7" s="1"/>
  <c r="X168" i="7" s="1"/>
  <c r="Y168" i="7" s="1"/>
  <c r="Z168" i="7" s="1"/>
  <c r="AA168" i="7" s="1"/>
  <c r="AB168" i="7" s="1"/>
  <c r="AC168" i="7" s="1"/>
  <c r="AD168" i="7" s="1"/>
  <c r="AE168" i="7" s="1"/>
  <c r="AF168" i="7" s="1"/>
  <c r="AG168" i="7" s="1"/>
  <c r="D168" i="7"/>
  <c r="D165" i="7"/>
  <c r="E165" i="7"/>
  <c r="F165" i="7"/>
  <c r="G165" i="7"/>
  <c r="H165" i="7"/>
  <c r="I165" i="7"/>
  <c r="J165" i="7"/>
  <c r="K165" i="7"/>
  <c r="L165" i="7"/>
  <c r="M165" i="7"/>
  <c r="N165" i="7"/>
  <c r="O165" i="7"/>
  <c r="P165" i="7"/>
  <c r="Q165" i="7"/>
  <c r="R165" i="7"/>
  <c r="S165" i="7"/>
  <c r="T165" i="7"/>
  <c r="U165" i="7"/>
  <c r="V165" i="7"/>
  <c r="W165" i="7"/>
  <c r="X165" i="7"/>
  <c r="Y165" i="7"/>
  <c r="Z165" i="7"/>
  <c r="AA165" i="7"/>
  <c r="AB165" i="7"/>
  <c r="AC165" i="7"/>
  <c r="AD165" i="7"/>
  <c r="AE165" i="7"/>
  <c r="AF165" i="7"/>
  <c r="AG165" i="7"/>
  <c r="E164" i="7"/>
  <c r="F164" i="7" s="1"/>
  <c r="G164" i="7" s="1"/>
  <c r="H164" i="7" s="1"/>
  <c r="I164" i="7" s="1"/>
  <c r="J164" i="7" s="1"/>
  <c r="K164" i="7" s="1"/>
  <c r="L164" i="7" s="1"/>
  <c r="M164" i="7" s="1"/>
  <c r="N164" i="7" s="1"/>
  <c r="O164" i="7" s="1"/>
  <c r="P164" i="7" s="1"/>
  <c r="Q164" i="7" s="1"/>
  <c r="R164" i="7" s="1"/>
  <c r="S164" i="7" s="1"/>
  <c r="T164" i="7" s="1"/>
  <c r="U164" i="7" s="1"/>
  <c r="V164" i="7" s="1"/>
  <c r="W164" i="7" s="1"/>
  <c r="X164" i="7" s="1"/>
  <c r="Y164" i="7" s="1"/>
  <c r="Z164" i="7" s="1"/>
  <c r="AA164" i="7" s="1"/>
  <c r="AB164" i="7" s="1"/>
  <c r="AC164" i="7" s="1"/>
  <c r="AD164" i="7" s="1"/>
  <c r="AE164" i="7" s="1"/>
  <c r="AF164" i="7" s="1"/>
  <c r="AG164" i="7" s="1"/>
  <c r="C165" i="7"/>
  <c r="D164" i="7"/>
  <c r="I161" i="7"/>
  <c r="J161" i="7"/>
  <c r="K161" i="7"/>
  <c r="L161" i="7"/>
  <c r="M161" i="7"/>
  <c r="N161" i="7"/>
  <c r="O161" i="7"/>
  <c r="P161" i="7"/>
  <c r="Q161" i="7"/>
  <c r="R161" i="7"/>
  <c r="S161" i="7"/>
  <c r="T161" i="7"/>
  <c r="U161" i="7"/>
  <c r="V161" i="7"/>
  <c r="W161" i="7"/>
  <c r="X161" i="7"/>
  <c r="Y161" i="7"/>
  <c r="Z161" i="7"/>
  <c r="AA161" i="7"/>
  <c r="AB161" i="7"/>
  <c r="AC161" i="7"/>
  <c r="AD161" i="7"/>
  <c r="AE161" i="7"/>
  <c r="AF161" i="7"/>
  <c r="AG161" i="7"/>
  <c r="F161" i="7"/>
  <c r="G161" i="7"/>
  <c r="H161" i="7"/>
  <c r="E161" i="7"/>
  <c r="D161" i="7"/>
  <c r="C161" i="7"/>
  <c r="E160" i="7"/>
  <c r="F160" i="7" s="1"/>
  <c r="G160" i="7" s="1"/>
  <c r="H160" i="7" s="1"/>
  <c r="I160" i="7" s="1"/>
  <c r="J160" i="7" s="1"/>
  <c r="K160" i="7" s="1"/>
  <c r="L160" i="7" s="1"/>
  <c r="M160" i="7" s="1"/>
  <c r="N160" i="7" s="1"/>
  <c r="O160" i="7" s="1"/>
  <c r="P160" i="7" s="1"/>
  <c r="Q160" i="7" s="1"/>
  <c r="R160" i="7" s="1"/>
  <c r="S160" i="7" s="1"/>
  <c r="T160" i="7" s="1"/>
  <c r="U160" i="7" s="1"/>
  <c r="V160" i="7" s="1"/>
  <c r="W160" i="7" s="1"/>
  <c r="X160" i="7" s="1"/>
  <c r="Y160" i="7" s="1"/>
  <c r="Z160" i="7" s="1"/>
  <c r="AA160" i="7" s="1"/>
  <c r="AB160" i="7" s="1"/>
  <c r="AC160" i="7" s="1"/>
  <c r="AD160" i="7" s="1"/>
  <c r="AE160" i="7" s="1"/>
  <c r="AF160" i="7" s="1"/>
  <c r="AG160" i="7" s="1"/>
  <c r="D160" i="7"/>
  <c r="D157" i="7"/>
  <c r="E157" i="7"/>
  <c r="F157" i="7"/>
  <c r="G157" i="7"/>
  <c r="H157" i="7"/>
  <c r="I157" i="7"/>
  <c r="J157" i="7"/>
  <c r="K157" i="7"/>
  <c r="L157" i="7"/>
  <c r="M157" i="7"/>
  <c r="N157" i="7"/>
  <c r="O157" i="7"/>
  <c r="P157" i="7"/>
  <c r="Q157" i="7"/>
  <c r="R157" i="7"/>
  <c r="S157" i="7"/>
  <c r="T157" i="7"/>
  <c r="U157" i="7"/>
  <c r="V157" i="7"/>
  <c r="W157" i="7"/>
  <c r="X157" i="7"/>
  <c r="Y157" i="7"/>
  <c r="Z157" i="7"/>
  <c r="AA157" i="7"/>
  <c r="AB157" i="7"/>
  <c r="AC157" i="7"/>
  <c r="AD157" i="7"/>
  <c r="AE157" i="7"/>
  <c r="AF157" i="7"/>
  <c r="AG157" i="7"/>
  <c r="E156" i="7"/>
  <c r="F156" i="7" s="1"/>
  <c r="G156" i="7" s="1"/>
  <c r="H156" i="7" s="1"/>
  <c r="I156" i="7" s="1"/>
  <c r="J156" i="7" s="1"/>
  <c r="K156" i="7" s="1"/>
  <c r="L156" i="7" s="1"/>
  <c r="M156" i="7" s="1"/>
  <c r="N156" i="7" s="1"/>
  <c r="O156" i="7" s="1"/>
  <c r="P156" i="7" s="1"/>
  <c r="Q156" i="7" s="1"/>
  <c r="R156" i="7" s="1"/>
  <c r="S156" i="7" s="1"/>
  <c r="T156" i="7" s="1"/>
  <c r="U156" i="7" s="1"/>
  <c r="V156" i="7" s="1"/>
  <c r="W156" i="7" s="1"/>
  <c r="X156" i="7" s="1"/>
  <c r="Y156" i="7" s="1"/>
  <c r="Z156" i="7" s="1"/>
  <c r="AA156" i="7" s="1"/>
  <c r="AB156" i="7" s="1"/>
  <c r="AC156" i="7" s="1"/>
  <c r="AD156" i="7" s="1"/>
  <c r="AE156" i="7" s="1"/>
  <c r="AF156" i="7" s="1"/>
  <c r="AG156" i="7" s="1"/>
  <c r="C157" i="7"/>
  <c r="D156" i="7"/>
  <c r="E153" i="7"/>
  <c r="F153" i="7"/>
  <c r="G153" i="7"/>
  <c r="H153" i="7"/>
  <c r="I153" i="7"/>
  <c r="J153" i="7"/>
  <c r="K153" i="7"/>
  <c r="L153" i="7"/>
  <c r="M153" i="7"/>
  <c r="N153" i="7"/>
  <c r="O153" i="7"/>
  <c r="P153" i="7"/>
  <c r="Q153" i="7"/>
  <c r="R153" i="7"/>
  <c r="S153" i="7"/>
  <c r="T153" i="7"/>
  <c r="U153" i="7"/>
  <c r="V153" i="7"/>
  <c r="W153" i="7"/>
  <c r="X153" i="7"/>
  <c r="Y153" i="7"/>
  <c r="Z153" i="7"/>
  <c r="AA153" i="7"/>
  <c r="AB153" i="7"/>
  <c r="AC153" i="7"/>
  <c r="AD153" i="7"/>
  <c r="AE153" i="7"/>
  <c r="AF153" i="7"/>
  <c r="AG153" i="7"/>
  <c r="D153" i="7"/>
  <c r="C153" i="7"/>
  <c r="AC152" i="7"/>
  <c r="AD152" i="7" s="1"/>
  <c r="AE152" i="7" s="1"/>
  <c r="AF152" i="7" s="1"/>
  <c r="AG152" i="7" s="1"/>
  <c r="P152" i="7"/>
  <c r="Q152" i="7" s="1"/>
  <c r="R152" i="7" s="1"/>
  <c r="S152" i="7" s="1"/>
  <c r="T152" i="7" s="1"/>
  <c r="U152" i="7" s="1"/>
  <c r="V152" i="7" s="1"/>
  <c r="W152" i="7" s="1"/>
  <c r="X152" i="7" s="1"/>
  <c r="Y152" i="7" s="1"/>
  <c r="Z152" i="7" s="1"/>
  <c r="AA152" i="7" s="1"/>
  <c r="AB152" i="7" s="1"/>
  <c r="E152" i="7"/>
  <c r="F152" i="7" s="1"/>
  <c r="G152" i="7" s="1"/>
  <c r="H152" i="7" s="1"/>
  <c r="I152" i="7" s="1"/>
  <c r="J152" i="7" s="1"/>
  <c r="K152" i="7" s="1"/>
  <c r="L152" i="7" s="1"/>
  <c r="M152" i="7" s="1"/>
  <c r="N152" i="7" s="1"/>
  <c r="O152" i="7" s="1"/>
  <c r="D152" i="7"/>
  <c r="D149" i="7"/>
  <c r="E149" i="7"/>
  <c r="F149" i="7"/>
  <c r="G149" i="7"/>
  <c r="H149" i="7"/>
  <c r="I149" i="7"/>
  <c r="J149" i="7"/>
  <c r="K149" i="7"/>
  <c r="L149" i="7"/>
  <c r="M149" i="7"/>
  <c r="N149" i="7"/>
  <c r="O149" i="7"/>
  <c r="P149" i="7"/>
  <c r="Q149" i="7"/>
  <c r="R149" i="7"/>
  <c r="S149" i="7"/>
  <c r="T149" i="7"/>
  <c r="U149" i="7"/>
  <c r="V149" i="7"/>
  <c r="W149" i="7"/>
  <c r="X149" i="7"/>
  <c r="Y149" i="7"/>
  <c r="Z149" i="7"/>
  <c r="AA149" i="7"/>
  <c r="AB149" i="7"/>
  <c r="AC149" i="7"/>
  <c r="AD149" i="7"/>
  <c r="AE149" i="7"/>
  <c r="AF149" i="7"/>
  <c r="AG149" i="7"/>
  <c r="E148" i="7"/>
  <c r="F148" i="7"/>
  <c r="G148" i="7" s="1"/>
  <c r="H148" i="7" s="1"/>
  <c r="I148" i="7" s="1"/>
  <c r="J148" i="7" s="1"/>
  <c r="K148" i="7" s="1"/>
  <c r="L148" i="7" s="1"/>
  <c r="M148" i="7" s="1"/>
  <c r="N148" i="7" s="1"/>
  <c r="O148" i="7" s="1"/>
  <c r="P148" i="7" s="1"/>
  <c r="Q148" i="7" s="1"/>
  <c r="R148" i="7" s="1"/>
  <c r="S148" i="7" s="1"/>
  <c r="T148" i="7" s="1"/>
  <c r="U148" i="7" s="1"/>
  <c r="V148" i="7" s="1"/>
  <c r="W148" i="7" s="1"/>
  <c r="X148" i="7" s="1"/>
  <c r="Y148" i="7" s="1"/>
  <c r="Z148" i="7" s="1"/>
  <c r="AA148" i="7" s="1"/>
  <c r="AB148" i="7" s="1"/>
  <c r="AC148" i="7" s="1"/>
  <c r="AD148" i="7" s="1"/>
  <c r="AE148" i="7" s="1"/>
  <c r="AF148" i="7" s="1"/>
  <c r="AG148" i="7" s="1"/>
  <c r="C149" i="7"/>
  <c r="D148" i="7"/>
  <c r="D145" i="7"/>
  <c r="E145" i="7"/>
  <c r="F145" i="7"/>
  <c r="G145" i="7"/>
  <c r="H145" i="7"/>
  <c r="I145" i="7"/>
  <c r="J145" i="7"/>
  <c r="K145" i="7"/>
  <c r="L145" i="7"/>
  <c r="M145" i="7"/>
  <c r="N145" i="7"/>
  <c r="O145" i="7"/>
  <c r="P145" i="7"/>
  <c r="Q145" i="7"/>
  <c r="R145" i="7"/>
  <c r="S145" i="7"/>
  <c r="T145" i="7"/>
  <c r="U145" i="7"/>
  <c r="V145" i="7"/>
  <c r="W145" i="7"/>
  <c r="X145" i="7"/>
  <c r="Y145" i="7"/>
  <c r="Z145" i="7"/>
  <c r="AA145" i="7"/>
  <c r="AB145" i="7"/>
  <c r="AC145" i="7"/>
  <c r="AD145" i="7"/>
  <c r="AE145" i="7"/>
  <c r="AF145" i="7"/>
  <c r="AG145" i="7"/>
  <c r="E144" i="7"/>
  <c r="F144" i="7"/>
  <c r="G144" i="7" s="1"/>
  <c r="H144" i="7" s="1"/>
  <c r="I144" i="7" s="1"/>
  <c r="J144" i="7" s="1"/>
  <c r="K144" i="7" s="1"/>
  <c r="L144" i="7" s="1"/>
  <c r="M144" i="7" s="1"/>
  <c r="N144" i="7" s="1"/>
  <c r="O144" i="7" s="1"/>
  <c r="P144" i="7" s="1"/>
  <c r="Q144" i="7" s="1"/>
  <c r="R144" i="7" s="1"/>
  <c r="S144" i="7" s="1"/>
  <c r="T144" i="7" s="1"/>
  <c r="U144" i="7" s="1"/>
  <c r="V144" i="7" s="1"/>
  <c r="W144" i="7" s="1"/>
  <c r="X144" i="7" s="1"/>
  <c r="Y144" i="7" s="1"/>
  <c r="Z144" i="7" s="1"/>
  <c r="AA144" i="7" s="1"/>
  <c r="AB144" i="7" s="1"/>
  <c r="AC144" i="7" s="1"/>
  <c r="AD144" i="7" s="1"/>
  <c r="AE144" i="7" s="1"/>
  <c r="AF144" i="7" s="1"/>
  <c r="AG144" i="7" s="1"/>
  <c r="C145" i="7"/>
  <c r="D144" i="7"/>
  <c r="D141" i="7"/>
  <c r="E141" i="7"/>
  <c r="F141" i="7"/>
  <c r="G141" i="7"/>
  <c r="H141" i="7"/>
  <c r="I141" i="7"/>
  <c r="J141" i="7"/>
  <c r="K141" i="7"/>
  <c r="L141" i="7"/>
  <c r="M141" i="7"/>
  <c r="N141" i="7"/>
  <c r="O141" i="7"/>
  <c r="P141" i="7"/>
  <c r="Q141" i="7"/>
  <c r="R141" i="7"/>
  <c r="S141" i="7"/>
  <c r="T141" i="7"/>
  <c r="U141" i="7"/>
  <c r="V141" i="7"/>
  <c r="W141" i="7"/>
  <c r="X141" i="7"/>
  <c r="Y141" i="7"/>
  <c r="Z141" i="7"/>
  <c r="AA141" i="7"/>
  <c r="AB141" i="7"/>
  <c r="AC141" i="7"/>
  <c r="AD141" i="7"/>
  <c r="AE141" i="7"/>
  <c r="AF141" i="7"/>
  <c r="AG141" i="7"/>
  <c r="E140" i="7"/>
  <c r="F140" i="7" s="1"/>
  <c r="G140" i="7" s="1"/>
  <c r="H140" i="7" s="1"/>
  <c r="I140" i="7" s="1"/>
  <c r="J140" i="7" s="1"/>
  <c r="K140" i="7" s="1"/>
  <c r="L140" i="7" s="1"/>
  <c r="M140" i="7" s="1"/>
  <c r="N140" i="7" s="1"/>
  <c r="O140" i="7" s="1"/>
  <c r="P140" i="7" s="1"/>
  <c r="Q140" i="7" s="1"/>
  <c r="R140" i="7" s="1"/>
  <c r="S140" i="7" s="1"/>
  <c r="T140" i="7" s="1"/>
  <c r="U140" i="7" s="1"/>
  <c r="V140" i="7" s="1"/>
  <c r="W140" i="7" s="1"/>
  <c r="X140" i="7" s="1"/>
  <c r="Y140" i="7" s="1"/>
  <c r="Z140" i="7" s="1"/>
  <c r="AA140" i="7" s="1"/>
  <c r="AB140" i="7" s="1"/>
  <c r="AC140" i="7" s="1"/>
  <c r="AD140" i="7" s="1"/>
  <c r="AE140" i="7" s="1"/>
  <c r="AF140" i="7" s="1"/>
  <c r="AG140" i="7" s="1"/>
  <c r="C141" i="7"/>
  <c r="D140" i="7"/>
  <c r="D137" i="7"/>
  <c r="E137" i="7"/>
  <c r="F137" i="7"/>
  <c r="G137" i="7"/>
  <c r="H137" i="7"/>
  <c r="I137" i="7"/>
  <c r="J137" i="7"/>
  <c r="K137" i="7"/>
  <c r="L137" i="7"/>
  <c r="M137" i="7"/>
  <c r="N137" i="7"/>
  <c r="O137" i="7"/>
  <c r="P137" i="7"/>
  <c r="Q137" i="7"/>
  <c r="R137" i="7"/>
  <c r="S137" i="7"/>
  <c r="T137" i="7"/>
  <c r="U137" i="7"/>
  <c r="V137" i="7"/>
  <c r="W137" i="7"/>
  <c r="X137" i="7"/>
  <c r="Y137" i="7"/>
  <c r="Z137" i="7"/>
  <c r="AA137" i="7"/>
  <c r="AB137" i="7"/>
  <c r="AC137" i="7"/>
  <c r="AD137" i="7"/>
  <c r="AE137" i="7"/>
  <c r="AF137" i="7"/>
  <c r="AG137" i="7"/>
  <c r="E136" i="7"/>
  <c r="F136" i="7"/>
  <c r="G136" i="7"/>
  <c r="H136" i="7" s="1"/>
  <c r="I136" i="7" s="1"/>
  <c r="J136" i="7" s="1"/>
  <c r="K136" i="7" s="1"/>
  <c r="L136" i="7" s="1"/>
  <c r="M136" i="7" s="1"/>
  <c r="N136" i="7" s="1"/>
  <c r="O136" i="7" s="1"/>
  <c r="P136" i="7" s="1"/>
  <c r="Q136" i="7" s="1"/>
  <c r="R136" i="7" s="1"/>
  <c r="S136" i="7" s="1"/>
  <c r="T136" i="7" s="1"/>
  <c r="U136" i="7" s="1"/>
  <c r="V136" i="7" s="1"/>
  <c r="W136" i="7" s="1"/>
  <c r="X136" i="7" s="1"/>
  <c r="Y136" i="7" s="1"/>
  <c r="Z136" i="7" s="1"/>
  <c r="AA136" i="7" s="1"/>
  <c r="AB136" i="7" s="1"/>
  <c r="AC136" i="7" s="1"/>
  <c r="AD136" i="7" s="1"/>
  <c r="AE136" i="7" s="1"/>
  <c r="AF136" i="7" s="1"/>
  <c r="AG136" i="7" s="1"/>
  <c r="C137" i="7"/>
  <c r="D136" i="7"/>
  <c r="AG133" i="7"/>
  <c r="D133" i="7"/>
  <c r="E133" i="7"/>
  <c r="F133" i="7"/>
  <c r="G133" i="7"/>
  <c r="H133" i="7"/>
  <c r="I133" i="7"/>
  <c r="J133" i="7"/>
  <c r="K133" i="7"/>
  <c r="L133" i="7"/>
  <c r="M133" i="7"/>
  <c r="N133" i="7"/>
  <c r="O133" i="7"/>
  <c r="P133" i="7"/>
  <c r="Q133" i="7"/>
  <c r="R133" i="7"/>
  <c r="S133" i="7"/>
  <c r="T133" i="7"/>
  <c r="U133" i="7"/>
  <c r="V133" i="7"/>
  <c r="W133" i="7"/>
  <c r="X133" i="7"/>
  <c r="Y133" i="7"/>
  <c r="Z133" i="7"/>
  <c r="AA133" i="7"/>
  <c r="AB133" i="7"/>
  <c r="AC133" i="7"/>
  <c r="AD133" i="7"/>
  <c r="AE133" i="7"/>
  <c r="AF133" i="7"/>
  <c r="AG132" i="7"/>
  <c r="E132" i="7"/>
  <c r="F132" i="7"/>
  <c r="G132" i="7" s="1"/>
  <c r="H132" i="7" s="1"/>
  <c r="I132" i="7" s="1"/>
  <c r="J132" i="7" s="1"/>
  <c r="K132" i="7" s="1"/>
  <c r="L132" i="7" s="1"/>
  <c r="M132" i="7" s="1"/>
  <c r="N132" i="7" s="1"/>
  <c r="O132" i="7" s="1"/>
  <c r="P132" i="7" s="1"/>
  <c r="Q132" i="7" s="1"/>
  <c r="R132" i="7" s="1"/>
  <c r="S132" i="7" s="1"/>
  <c r="T132" i="7" s="1"/>
  <c r="U132" i="7" s="1"/>
  <c r="V132" i="7" s="1"/>
  <c r="W132" i="7" s="1"/>
  <c r="X132" i="7" s="1"/>
  <c r="Y132" i="7" s="1"/>
  <c r="Z132" i="7" s="1"/>
  <c r="AA132" i="7" s="1"/>
  <c r="AB132" i="7" s="1"/>
  <c r="AC132" i="7" s="1"/>
  <c r="AD132" i="7" s="1"/>
  <c r="AE132" i="7" s="1"/>
  <c r="AF132" i="7" s="1"/>
  <c r="C133" i="7"/>
  <c r="D132" i="7"/>
  <c r="D129" i="7"/>
  <c r="E129" i="7"/>
  <c r="F129" i="7"/>
  <c r="G129" i="7"/>
  <c r="H129" i="7"/>
  <c r="I129" i="7"/>
  <c r="J129" i="7"/>
  <c r="K129" i="7"/>
  <c r="L129" i="7"/>
  <c r="M129" i="7"/>
  <c r="N129" i="7"/>
  <c r="O129" i="7"/>
  <c r="P129" i="7"/>
  <c r="Q129" i="7"/>
  <c r="R129" i="7"/>
  <c r="S129" i="7"/>
  <c r="T129" i="7"/>
  <c r="U129" i="7"/>
  <c r="V129" i="7"/>
  <c r="W129" i="7"/>
  <c r="X129" i="7"/>
  <c r="Y129" i="7"/>
  <c r="Z129" i="7"/>
  <c r="AA129" i="7"/>
  <c r="AB129" i="7"/>
  <c r="AC129" i="7"/>
  <c r="AD129" i="7"/>
  <c r="AE129" i="7"/>
  <c r="AF129" i="7"/>
  <c r="AG129" i="7"/>
  <c r="E128" i="7"/>
  <c r="F128" i="7" s="1"/>
  <c r="G128" i="7" s="1"/>
  <c r="H128" i="7" s="1"/>
  <c r="I128" i="7" s="1"/>
  <c r="J128" i="7" s="1"/>
  <c r="K128" i="7" s="1"/>
  <c r="L128" i="7" s="1"/>
  <c r="M128" i="7" s="1"/>
  <c r="N128" i="7" s="1"/>
  <c r="O128" i="7" s="1"/>
  <c r="P128" i="7" s="1"/>
  <c r="Q128" i="7" s="1"/>
  <c r="R128" i="7" s="1"/>
  <c r="S128" i="7" s="1"/>
  <c r="T128" i="7" s="1"/>
  <c r="U128" i="7" s="1"/>
  <c r="V128" i="7" s="1"/>
  <c r="W128" i="7" s="1"/>
  <c r="X128" i="7" s="1"/>
  <c r="Y128" i="7" s="1"/>
  <c r="Z128" i="7" s="1"/>
  <c r="AA128" i="7" s="1"/>
  <c r="AB128" i="7" s="1"/>
  <c r="AC128" i="7" s="1"/>
  <c r="AD128" i="7" s="1"/>
  <c r="AE128" i="7" s="1"/>
  <c r="AF128" i="7" s="1"/>
  <c r="AG128" i="7" s="1"/>
  <c r="C129" i="7"/>
  <c r="D128" i="7"/>
  <c r="D125" i="7"/>
  <c r="E125" i="7"/>
  <c r="F125" i="7"/>
  <c r="G125" i="7"/>
  <c r="H125" i="7"/>
  <c r="I125" i="7"/>
  <c r="J125" i="7"/>
  <c r="K125" i="7"/>
  <c r="L125" i="7"/>
  <c r="M125" i="7"/>
  <c r="N125" i="7"/>
  <c r="O125" i="7"/>
  <c r="P125" i="7"/>
  <c r="Q125" i="7"/>
  <c r="R125" i="7"/>
  <c r="S125" i="7"/>
  <c r="T125" i="7"/>
  <c r="U125" i="7"/>
  <c r="V125" i="7"/>
  <c r="W125" i="7"/>
  <c r="X125" i="7"/>
  <c r="Y125" i="7"/>
  <c r="Z125" i="7"/>
  <c r="AA125" i="7"/>
  <c r="AB125" i="7"/>
  <c r="AC125" i="7"/>
  <c r="AD125" i="7"/>
  <c r="AE125" i="7"/>
  <c r="AF125" i="7"/>
  <c r="AG125" i="7"/>
  <c r="E124" i="7"/>
  <c r="F124" i="7"/>
  <c r="G124" i="7" s="1"/>
  <c r="H124" i="7" s="1"/>
  <c r="I124" i="7" s="1"/>
  <c r="J124" i="7" s="1"/>
  <c r="K124" i="7" s="1"/>
  <c r="L124" i="7" s="1"/>
  <c r="M124" i="7" s="1"/>
  <c r="N124" i="7" s="1"/>
  <c r="O124" i="7" s="1"/>
  <c r="P124" i="7" s="1"/>
  <c r="Q124" i="7" s="1"/>
  <c r="R124" i="7" s="1"/>
  <c r="S124" i="7" s="1"/>
  <c r="T124" i="7" s="1"/>
  <c r="U124" i="7" s="1"/>
  <c r="V124" i="7" s="1"/>
  <c r="W124" i="7" s="1"/>
  <c r="X124" i="7" s="1"/>
  <c r="Y124" i="7" s="1"/>
  <c r="Z124" i="7" s="1"/>
  <c r="AA124" i="7" s="1"/>
  <c r="AB124" i="7" s="1"/>
  <c r="AC124" i="7" s="1"/>
  <c r="AD124" i="7" s="1"/>
  <c r="AE124" i="7" s="1"/>
  <c r="AF124" i="7" s="1"/>
  <c r="AG124" i="7" s="1"/>
  <c r="C125" i="7"/>
  <c r="D124" i="7"/>
  <c r="D121" i="7"/>
  <c r="E121" i="7"/>
  <c r="F121" i="7"/>
  <c r="G121" i="7"/>
  <c r="H121" i="7"/>
  <c r="I121" i="7"/>
  <c r="J121" i="7"/>
  <c r="K121" i="7"/>
  <c r="L121" i="7"/>
  <c r="M121" i="7"/>
  <c r="N121" i="7"/>
  <c r="O121" i="7"/>
  <c r="P121" i="7"/>
  <c r="Q121" i="7"/>
  <c r="R121" i="7"/>
  <c r="S121" i="7"/>
  <c r="T121" i="7"/>
  <c r="U121" i="7"/>
  <c r="V121" i="7"/>
  <c r="W121" i="7"/>
  <c r="X121" i="7"/>
  <c r="Y121" i="7"/>
  <c r="Z121" i="7"/>
  <c r="AA121" i="7"/>
  <c r="AB121" i="7"/>
  <c r="AC121" i="7"/>
  <c r="AD121" i="7"/>
  <c r="AE121" i="7"/>
  <c r="AF121" i="7"/>
  <c r="AG121" i="7"/>
  <c r="E120" i="7"/>
  <c r="F120" i="7"/>
  <c r="G120" i="7" s="1"/>
  <c r="H120" i="7" s="1"/>
  <c r="I120" i="7" s="1"/>
  <c r="J120" i="7" s="1"/>
  <c r="K120" i="7" s="1"/>
  <c r="L120" i="7" s="1"/>
  <c r="M120" i="7" s="1"/>
  <c r="N120" i="7" s="1"/>
  <c r="O120" i="7" s="1"/>
  <c r="P120" i="7" s="1"/>
  <c r="Q120" i="7" s="1"/>
  <c r="R120" i="7" s="1"/>
  <c r="S120" i="7" s="1"/>
  <c r="T120" i="7" s="1"/>
  <c r="U120" i="7" s="1"/>
  <c r="V120" i="7" s="1"/>
  <c r="W120" i="7" s="1"/>
  <c r="X120" i="7" s="1"/>
  <c r="Y120" i="7" s="1"/>
  <c r="Z120" i="7" s="1"/>
  <c r="AA120" i="7" s="1"/>
  <c r="AB120" i="7" s="1"/>
  <c r="AC120" i="7" s="1"/>
  <c r="AD120" i="7" s="1"/>
  <c r="AE120" i="7" s="1"/>
  <c r="AF120" i="7" s="1"/>
  <c r="AG120" i="7" s="1"/>
  <c r="C121" i="7"/>
  <c r="D120" i="7"/>
  <c r="D117" i="7"/>
  <c r="E117" i="7"/>
  <c r="F117" i="7"/>
  <c r="G117" i="7"/>
  <c r="H117" i="7"/>
  <c r="I117" i="7"/>
  <c r="J117" i="7"/>
  <c r="K117" i="7"/>
  <c r="L117" i="7"/>
  <c r="M117" i="7"/>
  <c r="N117" i="7"/>
  <c r="O117" i="7"/>
  <c r="P117" i="7"/>
  <c r="Q117" i="7"/>
  <c r="R117" i="7"/>
  <c r="S117" i="7"/>
  <c r="T117" i="7"/>
  <c r="U117" i="7"/>
  <c r="V117" i="7"/>
  <c r="W117" i="7"/>
  <c r="X117" i="7"/>
  <c r="Y117" i="7"/>
  <c r="Z117" i="7"/>
  <c r="AA117" i="7"/>
  <c r="AB117" i="7"/>
  <c r="AC117" i="7"/>
  <c r="AD117" i="7"/>
  <c r="AE117" i="7"/>
  <c r="AF117" i="7"/>
  <c r="AG117" i="7"/>
  <c r="C117" i="7"/>
  <c r="AF116" i="7"/>
  <c r="AG116" i="7" s="1"/>
  <c r="P116" i="7"/>
  <c r="Q116" i="7" s="1"/>
  <c r="R116" i="7" s="1"/>
  <c r="S116" i="7" s="1"/>
  <c r="T116" i="7" s="1"/>
  <c r="U116" i="7" s="1"/>
  <c r="V116" i="7" s="1"/>
  <c r="W116" i="7" s="1"/>
  <c r="X116" i="7" s="1"/>
  <c r="Y116" i="7" s="1"/>
  <c r="Z116" i="7" s="1"/>
  <c r="AA116" i="7" s="1"/>
  <c r="AB116" i="7" s="1"/>
  <c r="AC116" i="7" s="1"/>
  <c r="AD116" i="7" s="1"/>
  <c r="AE116" i="7" s="1"/>
  <c r="E116" i="7"/>
  <c r="F116" i="7" s="1"/>
  <c r="G116" i="7" s="1"/>
  <c r="H116" i="7" s="1"/>
  <c r="I116" i="7" s="1"/>
  <c r="J116" i="7" s="1"/>
  <c r="K116" i="7" s="1"/>
  <c r="L116" i="7" s="1"/>
  <c r="M116" i="7" s="1"/>
  <c r="N116" i="7" s="1"/>
  <c r="O116" i="7" s="1"/>
  <c r="D116" i="7"/>
  <c r="D113" i="7"/>
  <c r="E113" i="7"/>
  <c r="F113" i="7"/>
  <c r="G113" i="7"/>
  <c r="H113" i="7"/>
  <c r="I113" i="7"/>
  <c r="J113" i="7"/>
  <c r="K113" i="7"/>
  <c r="L113" i="7"/>
  <c r="M113" i="7"/>
  <c r="N113" i="7"/>
  <c r="O113" i="7"/>
  <c r="P113" i="7"/>
  <c r="Q113" i="7"/>
  <c r="R113" i="7"/>
  <c r="S113" i="7"/>
  <c r="T113" i="7"/>
  <c r="U113" i="7"/>
  <c r="V113" i="7"/>
  <c r="W113" i="7"/>
  <c r="X113" i="7"/>
  <c r="Y113" i="7"/>
  <c r="Z113" i="7"/>
  <c r="AA113" i="7"/>
  <c r="AB113" i="7"/>
  <c r="AC113" i="7"/>
  <c r="AD113" i="7"/>
  <c r="AE113" i="7"/>
  <c r="AF113" i="7"/>
  <c r="AG113" i="7"/>
  <c r="O112" i="7"/>
  <c r="P112" i="7" s="1"/>
  <c r="Q112" i="7" s="1"/>
  <c r="R112" i="7" s="1"/>
  <c r="S112" i="7" s="1"/>
  <c r="T112" i="7" s="1"/>
  <c r="U112" i="7" s="1"/>
  <c r="V112" i="7" s="1"/>
  <c r="W112" i="7" s="1"/>
  <c r="X112" i="7" s="1"/>
  <c r="Y112" i="7" s="1"/>
  <c r="Z112" i="7" s="1"/>
  <c r="AA112" i="7" s="1"/>
  <c r="AB112" i="7" s="1"/>
  <c r="AC112" i="7" s="1"/>
  <c r="AD112" i="7" s="1"/>
  <c r="AE112" i="7" s="1"/>
  <c r="AF112" i="7" s="1"/>
  <c r="AG112" i="7" s="1"/>
  <c r="E112" i="7"/>
  <c r="F112" i="7" s="1"/>
  <c r="G112" i="7" s="1"/>
  <c r="H112" i="7" s="1"/>
  <c r="I112" i="7" s="1"/>
  <c r="J112" i="7" s="1"/>
  <c r="K112" i="7" s="1"/>
  <c r="L112" i="7" s="1"/>
  <c r="M112" i="7" s="1"/>
  <c r="N112" i="7" s="1"/>
  <c r="C113" i="7"/>
  <c r="D112" i="7"/>
  <c r="AF109" i="7"/>
  <c r="AG109" i="7"/>
  <c r="P109" i="7"/>
  <c r="Q109" i="7"/>
  <c r="R109" i="7"/>
  <c r="S109" i="7"/>
  <c r="T109" i="7"/>
  <c r="U109" i="7"/>
  <c r="V109" i="7"/>
  <c r="W109" i="7"/>
  <c r="X109" i="7"/>
  <c r="Y109" i="7"/>
  <c r="Z109" i="7"/>
  <c r="AA109" i="7"/>
  <c r="AB109" i="7"/>
  <c r="AC109" i="7"/>
  <c r="AD109" i="7"/>
  <c r="AE109" i="7"/>
  <c r="D109" i="7"/>
  <c r="E109" i="7"/>
  <c r="F109" i="7"/>
  <c r="G109" i="7"/>
  <c r="H109" i="7"/>
  <c r="I109" i="7"/>
  <c r="J109" i="7"/>
  <c r="K109" i="7"/>
  <c r="L109" i="7"/>
  <c r="M109" i="7"/>
  <c r="N109" i="7"/>
  <c r="O109" i="7"/>
  <c r="C109" i="7"/>
  <c r="AE108" i="7"/>
  <c r="AF108" i="7" s="1"/>
  <c r="AG108" i="7" s="1"/>
  <c r="AD108" i="7"/>
  <c r="C105" i="7"/>
  <c r="D108" i="7"/>
  <c r="E108" i="7" s="1"/>
  <c r="F108" i="7" s="1"/>
  <c r="G108" i="7" s="1"/>
  <c r="H108" i="7" s="1"/>
  <c r="I108" i="7" s="1"/>
  <c r="J108" i="7" s="1"/>
  <c r="K108" i="7" s="1"/>
  <c r="L108" i="7" s="1"/>
  <c r="M108" i="7" s="1"/>
  <c r="N108" i="7" s="1"/>
  <c r="O108" i="7" s="1"/>
  <c r="P108" i="7" s="1"/>
  <c r="Q108" i="7" s="1"/>
  <c r="R108" i="7" s="1"/>
  <c r="S108" i="7" s="1"/>
  <c r="T108" i="7" s="1"/>
  <c r="U108" i="7" s="1"/>
  <c r="V108" i="7" s="1"/>
  <c r="W108" i="7" s="1"/>
  <c r="X108" i="7" s="1"/>
  <c r="Y108" i="7" s="1"/>
  <c r="Z108" i="7" s="1"/>
  <c r="AA108" i="7" s="1"/>
  <c r="AB108" i="7" s="1"/>
  <c r="AC108" i="7" s="1"/>
  <c r="AG105" i="7"/>
  <c r="D105" i="7"/>
  <c r="E105" i="7"/>
  <c r="F105" i="7"/>
  <c r="G105" i="7"/>
  <c r="H105" i="7"/>
  <c r="I105" i="7"/>
  <c r="J105" i="7"/>
  <c r="K105" i="7"/>
  <c r="L105" i="7"/>
  <c r="M105" i="7"/>
  <c r="N105" i="7"/>
  <c r="O105" i="7"/>
  <c r="P105" i="7"/>
  <c r="Q105" i="7"/>
  <c r="R105" i="7"/>
  <c r="S105" i="7"/>
  <c r="T105" i="7"/>
  <c r="U105" i="7"/>
  <c r="V105" i="7"/>
  <c r="W105" i="7"/>
  <c r="X105" i="7"/>
  <c r="Y105" i="7"/>
  <c r="Z105" i="7"/>
  <c r="AA105" i="7"/>
  <c r="AB105" i="7"/>
  <c r="AC105" i="7"/>
  <c r="AD105" i="7"/>
  <c r="AE105" i="7"/>
  <c r="AF105" i="7"/>
  <c r="E104" i="7"/>
  <c r="F104" i="7" s="1"/>
  <c r="G104" i="7" s="1"/>
  <c r="H104" i="7" s="1"/>
  <c r="I104" i="7" s="1"/>
  <c r="J104" i="7" s="1"/>
  <c r="K104" i="7" s="1"/>
  <c r="L104" i="7" s="1"/>
  <c r="M104" i="7" s="1"/>
  <c r="N104" i="7" s="1"/>
  <c r="O104" i="7" s="1"/>
  <c r="P104" i="7" s="1"/>
  <c r="Q104" i="7" s="1"/>
  <c r="R104" i="7" s="1"/>
  <c r="S104" i="7" s="1"/>
  <c r="T104" i="7" s="1"/>
  <c r="U104" i="7" s="1"/>
  <c r="V104" i="7" s="1"/>
  <c r="W104" i="7" s="1"/>
  <c r="X104" i="7" s="1"/>
  <c r="Y104" i="7" s="1"/>
  <c r="Z104" i="7" s="1"/>
  <c r="AA104" i="7" s="1"/>
  <c r="AB104" i="7" s="1"/>
  <c r="AC104" i="7" s="1"/>
  <c r="AD104" i="7" s="1"/>
  <c r="AE104" i="7" s="1"/>
  <c r="AF104" i="7" s="1"/>
  <c r="AG104" i="7" s="1"/>
  <c r="D104" i="7"/>
  <c r="D101" i="7"/>
  <c r="E101" i="7"/>
  <c r="F101" i="7"/>
  <c r="G101" i="7"/>
  <c r="H101" i="7"/>
  <c r="I101" i="7"/>
  <c r="J101" i="7"/>
  <c r="K101" i="7"/>
  <c r="L101" i="7"/>
  <c r="M101" i="7"/>
  <c r="N101" i="7"/>
  <c r="O101" i="7"/>
  <c r="P101" i="7"/>
  <c r="Q101" i="7"/>
  <c r="R101" i="7"/>
  <c r="S101" i="7"/>
  <c r="T101" i="7"/>
  <c r="U101" i="7"/>
  <c r="V101" i="7"/>
  <c r="W101" i="7"/>
  <c r="X101" i="7"/>
  <c r="Y101" i="7"/>
  <c r="Z101" i="7"/>
  <c r="AA101" i="7"/>
  <c r="AB101" i="7"/>
  <c r="AC101" i="7"/>
  <c r="AD101" i="7"/>
  <c r="AE101" i="7"/>
  <c r="AF101" i="7"/>
  <c r="AG101" i="7"/>
  <c r="C101" i="7"/>
  <c r="E100" i="7"/>
  <c r="F100" i="7" s="1"/>
  <c r="G100" i="7" s="1"/>
  <c r="H100" i="7" s="1"/>
  <c r="I100" i="7" s="1"/>
  <c r="J100" i="7" s="1"/>
  <c r="K100" i="7" s="1"/>
  <c r="L100" i="7" s="1"/>
  <c r="M100" i="7" s="1"/>
  <c r="N100" i="7" s="1"/>
  <c r="O100" i="7" s="1"/>
  <c r="P100" i="7" s="1"/>
  <c r="Q100" i="7" s="1"/>
  <c r="R100" i="7" s="1"/>
  <c r="S100" i="7" s="1"/>
  <c r="T100" i="7" s="1"/>
  <c r="U100" i="7" s="1"/>
  <c r="V100" i="7" s="1"/>
  <c r="W100" i="7" s="1"/>
  <c r="X100" i="7" s="1"/>
  <c r="Y100" i="7" s="1"/>
  <c r="Z100" i="7" s="1"/>
  <c r="AA100" i="7" s="1"/>
  <c r="AB100" i="7" s="1"/>
  <c r="AC100" i="7" s="1"/>
  <c r="AD100" i="7" s="1"/>
  <c r="AE100" i="7" s="1"/>
  <c r="AF100" i="7" s="1"/>
  <c r="AG100" i="7" s="1"/>
  <c r="D100" i="7"/>
  <c r="AE97" i="7"/>
  <c r="AF97" i="7"/>
  <c r="AG97" i="7"/>
  <c r="O97" i="7"/>
  <c r="P97" i="7"/>
  <c r="Q97" i="7"/>
  <c r="R97" i="7"/>
  <c r="S97" i="7"/>
  <c r="T97" i="7"/>
  <c r="U97" i="7"/>
  <c r="V97" i="7"/>
  <c r="W97" i="7"/>
  <c r="X97" i="7"/>
  <c r="Y97" i="7"/>
  <c r="Z97" i="7"/>
  <c r="AA97" i="7"/>
  <c r="AB97" i="7"/>
  <c r="AC97" i="7"/>
  <c r="AD97" i="7"/>
  <c r="D97" i="7"/>
  <c r="E97" i="7"/>
  <c r="F97" i="7"/>
  <c r="G97" i="7"/>
  <c r="H97" i="7"/>
  <c r="I97" i="7"/>
  <c r="J97" i="7"/>
  <c r="K97" i="7"/>
  <c r="L97" i="7"/>
  <c r="M97" i="7"/>
  <c r="N97" i="7"/>
  <c r="E96" i="7"/>
  <c r="F96" i="7"/>
  <c r="G96" i="7" s="1"/>
  <c r="H96" i="7" s="1"/>
  <c r="I96" i="7" s="1"/>
  <c r="J96" i="7" s="1"/>
  <c r="K96" i="7" s="1"/>
  <c r="L96" i="7" s="1"/>
  <c r="M96" i="7" s="1"/>
  <c r="N96" i="7" s="1"/>
  <c r="O96" i="7" s="1"/>
  <c r="P96" i="7" s="1"/>
  <c r="Q96" i="7" s="1"/>
  <c r="R96" i="7" s="1"/>
  <c r="S96" i="7" s="1"/>
  <c r="T96" i="7" s="1"/>
  <c r="U96" i="7" s="1"/>
  <c r="V96" i="7" s="1"/>
  <c r="W96" i="7" s="1"/>
  <c r="X96" i="7" s="1"/>
  <c r="Y96" i="7" s="1"/>
  <c r="Z96" i="7" s="1"/>
  <c r="AA96" i="7" s="1"/>
  <c r="AB96" i="7" s="1"/>
  <c r="AC96" i="7" s="1"/>
  <c r="AD96" i="7" s="1"/>
  <c r="AE96" i="7" s="1"/>
  <c r="AF96" i="7" s="1"/>
  <c r="AG96" i="7" s="1"/>
  <c r="C97" i="7"/>
  <c r="D96" i="7"/>
  <c r="P93" i="7"/>
  <c r="Q93" i="7"/>
  <c r="R93" i="7"/>
  <c r="S93" i="7"/>
  <c r="T93" i="7"/>
  <c r="U93" i="7"/>
  <c r="V93" i="7"/>
  <c r="W93" i="7"/>
  <c r="X93" i="7"/>
  <c r="Y93" i="7"/>
  <c r="Z93" i="7"/>
  <c r="AA93" i="7"/>
  <c r="AB93" i="7"/>
  <c r="AC93" i="7"/>
  <c r="AD93" i="7"/>
  <c r="AE93" i="7"/>
  <c r="AF93" i="7"/>
  <c r="AG93" i="7"/>
  <c r="E93" i="7"/>
  <c r="F93" i="7"/>
  <c r="G93" i="7"/>
  <c r="H93" i="7"/>
  <c r="I93" i="7"/>
  <c r="J93" i="7"/>
  <c r="K93" i="7"/>
  <c r="L93" i="7"/>
  <c r="M93" i="7"/>
  <c r="N93" i="7"/>
  <c r="O93" i="7"/>
  <c r="D93" i="7"/>
  <c r="E92" i="7"/>
  <c r="F92" i="7" s="1"/>
  <c r="G92" i="7" s="1"/>
  <c r="H92" i="7" s="1"/>
  <c r="I92" i="7" s="1"/>
  <c r="J92" i="7" s="1"/>
  <c r="K92" i="7" s="1"/>
  <c r="L92" i="7" s="1"/>
  <c r="M92" i="7" s="1"/>
  <c r="N92" i="7" s="1"/>
  <c r="O92" i="7" s="1"/>
  <c r="P92" i="7" s="1"/>
  <c r="Q92" i="7" s="1"/>
  <c r="R92" i="7" s="1"/>
  <c r="S92" i="7" s="1"/>
  <c r="T92" i="7" s="1"/>
  <c r="U92" i="7" s="1"/>
  <c r="V92" i="7" s="1"/>
  <c r="W92" i="7" s="1"/>
  <c r="X92" i="7" s="1"/>
  <c r="Y92" i="7" s="1"/>
  <c r="Z92" i="7" s="1"/>
  <c r="AA92" i="7" s="1"/>
  <c r="AB92" i="7" s="1"/>
  <c r="AC92" i="7" s="1"/>
  <c r="AD92" i="7" s="1"/>
  <c r="AE92" i="7" s="1"/>
  <c r="AF92" i="7" s="1"/>
  <c r="AG92" i="7" s="1"/>
  <c r="C93" i="7"/>
  <c r="D92" i="7"/>
  <c r="I89" i="7"/>
  <c r="J89" i="7"/>
  <c r="K89" i="7"/>
  <c r="L89" i="7"/>
  <c r="M89" i="7"/>
  <c r="N89" i="7"/>
  <c r="O89" i="7"/>
  <c r="P89" i="7"/>
  <c r="Q89" i="7"/>
  <c r="R89" i="7"/>
  <c r="S89" i="7"/>
  <c r="T89" i="7"/>
  <c r="U89" i="7"/>
  <c r="V89" i="7"/>
  <c r="W89" i="7"/>
  <c r="X89" i="7"/>
  <c r="Y89" i="7"/>
  <c r="Z89" i="7"/>
  <c r="AA89" i="7"/>
  <c r="AB89" i="7"/>
  <c r="AC89" i="7"/>
  <c r="AD89" i="7"/>
  <c r="AE89" i="7"/>
  <c r="AF89" i="7"/>
  <c r="AG89" i="7"/>
  <c r="D89" i="7"/>
  <c r="E89" i="7"/>
  <c r="F89" i="7"/>
  <c r="G89" i="7"/>
  <c r="H89" i="7"/>
  <c r="E88" i="7"/>
  <c r="F88" i="7"/>
  <c r="G88" i="7" s="1"/>
  <c r="H88" i="7" s="1"/>
  <c r="I88" i="7" s="1"/>
  <c r="J88" i="7" s="1"/>
  <c r="K88" i="7" s="1"/>
  <c r="L88" i="7" s="1"/>
  <c r="M88" i="7" s="1"/>
  <c r="N88" i="7" s="1"/>
  <c r="O88" i="7" s="1"/>
  <c r="P88" i="7" s="1"/>
  <c r="Q88" i="7" s="1"/>
  <c r="R88" i="7" s="1"/>
  <c r="S88" i="7" s="1"/>
  <c r="T88" i="7" s="1"/>
  <c r="U88" i="7" s="1"/>
  <c r="V88" i="7" s="1"/>
  <c r="W88" i="7" s="1"/>
  <c r="X88" i="7" s="1"/>
  <c r="Y88" i="7" s="1"/>
  <c r="Z88" i="7" s="1"/>
  <c r="AA88" i="7" s="1"/>
  <c r="AB88" i="7" s="1"/>
  <c r="AC88" i="7" s="1"/>
  <c r="AD88" i="7" s="1"/>
  <c r="AE88" i="7" s="1"/>
  <c r="AF88" i="7" s="1"/>
  <c r="AG88" i="7" s="1"/>
  <c r="C89" i="7"/>
  <c r="D88" i="7"/>
  <c r="D85" i="7"/>
  <c r="E85" i="7"/>
  <c r="F85" i="7"/>
  <c r="G85" i="7"/>
  <c r="H85" i="7"/>
  <c r="I85" i="7"/>
  <c r="J85" i="7"/>
  <c r="K85" i="7"/>
  <c r="L85" i="7"/>
  <c r="M85" i="7"/>
  <c r="N85" i="7"/>
  <c r="O85" i="7"/>
  <c r="P85" i="7"/>
  <c r="Q85" i="7"/>
  <c r="R85" i="7"/>
  <c r="S85" i="7"/>
  <c r="T85" i="7"/>
  <c r="U85" i="7"/>
  <c r="V85" i="7"/>
  <c r="W85" i="7"/>
  <c r="X85" i="7"/>
  <c r="Y85" i="7"/>
  <c r="Z85" i="7"/>
  <c r="AA85" i="7"/>
  <c r="AB85" i="7"/>
  <c r="AC85" i="7"/>
  <c r="AD85" i="7"/>
  <c r="AE85" i="7"/>
  <c r="AF85" i="7"/>
  <c r="AG85" i="7"/>
  <c r="F84" i="7"/>
  <c r="G84" i="7" s="1"/>
  <c r="H84" i="7" s="1"/>
  <c r="I84" i="7" s="1"/>
  <c r="J84" i="7" s="1"/>
  <c r="K84" i="7" s="1"/>
  <c r="L84" i="7" s="1"/>
  <c r="M84" i="7" s="1"/>
  <c r="N84" i="7" s="1"/>
  <c r="O84" i="7" s="1"/>
  <c r="P84" i="7" s="1"/>
  <c r="Q84" i="7" s="1"/>
  <c r="R84" i="7" s="1"/>
  <c r="S84" i="7" s="1"/>
  <c r="T84" i="7" s="1"/>
  <c r="U84" i="7" s="1"/>
  <c r="V84" i="7" s="1"/>
  <c r="W84" i="7" s="1"/>
  <c r="X84" i="7" s="1"/>
  <c r="Y84" i="7" s="1"/>
  <c r="Z84" i="7" s="1"/>
  <c r="AA84" i="7" s="1"/>
  <c r="AB84" i="7" s="1"/>
  <c r="AC84" i="7" s="1"/>
  <c r="AD84" i="7" s="1"/>
  <c r="AE84" i="7" s="1"/>
  <c r="AF84" i="7" s="1"/>
  <c r="AG84" i="7" s="1"/>
  <c r="E84" i="7"/>
  <c r="C85" i="7"/>
  <c r="D84" i="7"/>
  <c r="D81" i="7"/>
  <c r="E81" i="7"/>
  <c r="F81" i="7"/>
  <c r="G81" i="7"/>
  <c r="H81" i="7"/>
  <c r="I81" i="7"/>
  <c r="J81" i="7"/>
  <c r="K81" i="7"/>
  <c r="L81" i="7"/>
  <c r="M81" i="7"/>
  <c r="N81" i="7"/>
  <c r="O81" i="7"/>
  <c r="P81" i="7"/>
  <c r="Q81" i="7"/>
  <c r="R81" i="7"/>
  <c r="S81" i="7"/>
  <c r="T81" i="7"/>
  <c r="U81" i="7"/>
  <c r="V81" i="7"/>
  <c r="W81" i="7"/>
  <c r="X81" i="7"/>
  <c r="Y81" i="7"/>
  <c r="Z81" i="7"/>
  <c r="AA81" i="7"/>
  <c r="AB81" i="7"/>
  <c r="AC81" i="7"/>
  <c r="AD81" i="7"/>
  <c r="AE81" i="7"/>
  <c r="AF81" i="7"/>
  <c r="AG81" i="7"/>
  <c r="C81" i="7"/>
  <c r="E80" i="7"/>
  <c r="F80" i="7" s="1"/>
  <c r="G80" i="7" s="1"/>
  <c r="H80" i="7" s="1"/>
  <c r="I80" i="7" s="1"/>
  <c r="J80" i="7" s="1"/>
  <c r="K80" i="7" s="1"/>
  <c r="L80" i="7" s="1"/>
  <c r="M80" i="7" s="1"/>
  <c r="N80" i="7" s="1"/>
  <c r="O80" i="7" s="1"/>
  <c r="P80" i="7" s="1"/>
  <c r="Q80" i="7" s="1"/>
  <c r="R80" i="7" s="1"/>
  <c r="S80" i="7" s="1"/>
  <c r="T80" i="7" s="1"/>
  <c r="U80" i="7" s="1"/>
  <c r="V80" i="7" s="1"/>
  <c r="W80" i="7" s="1"/>
  <c r="X80" i="7" s="1"/>
  <c r="Y80" i="7" s="1"/>
  <c r="Z80" i="7" s="1"/>
  <c r="AA80" i="7" s="1"/>
  <c r="AB80" i="7" s="1"/>
  <c r="AC80" i="7" s="1"/>
  <c r="AD80" i="7" s="1"/>
  <c r="AE80" i="7" s="1"/>
  <c r="AF80" i="7" s="1"/>
  <c r="AG80" i="7" s="1"/>
  <c r="D80" i="7"/>
  <c r="D77" i="7"/>
  <c r="E77" i="7"/>
  <c r="F77" i="7"/>
  <c r="G77" i="7"/>
  <c r="H77" i="7"/>
  <c r="I77" i="7"/>
  <c r="J77" i="7"/>
  <c r="K77" i="7"/>
  <c r="L77" i="7"/>
  <c r="M77" i="7"/>
  <c r="N77" i="7"/>
  <c r="O77" i="7"/>
  <c r="P77" i="7"/>
  <c r="Q77" i="7"/>
  <c r="R77" i="7"/>
  <c r="S77" i="7"/>
  <c r="T77" i="7"/>
  <c r="U77" i="7"/>
  <c r="V77" i="7"/>
  <c r="W77" i="7"/>
  <c r="X77" i="7"/>
  <c r="Y77" i="7"/>
  <c r="Z77" i="7"/>
  <c r="AA77" i="7"/>
  <c r="AB77" i="7"/>
  <c r="AC77" i="7"/>
  <c r="AD77" i="7"/>
  <c r="AE77" i="7"/>
  <c r="AF77" i="7"/>
  <c r="AG77" i="7"/>
  <c r="E76" i="7"/>
  <c r="F76" i="7" s="1"/>
  <c r="G76" i="7" s="1"/>
  <c r="H76" i="7" s="1"/>
  <c r="I76" i="7" s="1"/>
  <c r="J76" i="7" s="1"/>
  <c r="K76" i="7" s="1"/>
  <c r="L76" i="7" s="1"/>
  <c r="M76" i="7" s="1"/>
  <c r="N76" i="7" s="1"/>
  <c r="O76" i="7" s="1"/>
  <c r="P76" i="7" s="1"/>
  <c r="Q76" i="7" s="1"/>
  <c r="R76" i="7" s="1"/>
  <c r="S76" i="7" s="1"/>
  <c r="T76" i="7" s="1"/>
  <c r="U76" i="7" s="1"/>
  <c r="V76" i="7" s="1"/>
  <c r="W76" i="7" s="1"/>
  <c r="X76" i="7" s="1"/>
  <c r="Y76" i="7" s="1"/>
  <c r="Z76" i="7" s="1"/>
  <c r="AA76" i="7" s="1"/>
  <c r="AB76" i="7" s="1"/>
  <c r="AC76" i="7" s="1"/>
  <c r="AD76" i="7" s="1"/>
  <c r="AE76" i="7" s="1"/>
  <c r="AF76" i="7" s="1"/>
  <c r="AG76" i="7" s="1"/>
  <c r="C77" i="7"/>
  <c r="D76" i="7"/>
  <c r="E73" i="7"/>
  <c r="F73" i="7"/>
  <c r="G73" i="7"/>
  <c r="H73" i="7"/>
  <c r="I73" i="7"/>
  <c r="J73" i="7"/>
  <c r="K73" i="7"/>
  <c r="L73" i="7"/>
  <c r="M73" i="7"/>
  <c r="N73" i="7"/>
  <c r="O73" i="7"/>
  <c r="P73" i="7"/>
  <c r="Q73" i="7"/>
  <c r="R73" i="7"/>
  <c r="S73" i="7"/>
  <c r="T73" i="7"/>
  <c r="U73" i="7"/>
  <c r="V73" i="7"/>
  <c r="W73" i="7"/>
  <c r="X73" i="7"/>
  <c r="Y73" i="7"/>
  <c r="Z73" i="7"/>
  <c r="AA73" i="7"/>
  <c r="AB73" i="7"/>
  <c r="AC73" i="7"/>
  <c r="AD73" i="7"/>
  <c r="AE73" i="7"/>
  <c r="AF73" i="7"/>
  <c r="AG73" i="7"/>
  <c r="D73" i="7"/>
  <c r="E72" i="7"/>
  <c r="F72" i="7"/>
  <c r="G72" i="7" s="1"/>
  <c r="H72" i="7" s="1"/>
  <c r="I72" i="7" s="1"/>
  <c r="J72" i="7" s="1"/>
  <c r="K72" i="7" s="1"/>
  <c r="L72" i="7" s="1"/>
  <c r="M72" i="7" s="1"/>
  <c r="N72" i="7" s="1"/>
  <c r="O72" i="7" s="1"/>
  <c r="P72" i="7" s="1"/>
  <c r="Q72" i="7" s="1"/>
  <c r="R72" i="7" s="1"/>
  <c r="S72" i="7" s="1"/>
  <c r="T72" i="7" s="1"/>
  <c r="U72" i="7" s="1"/>
  <c r="V72" i="7" s="1"/>
  <c r="W72" i="7" s="1"/>
  <c r="X72" i="7" s="1"/>
  <c r="Y72" i="7" s="1"/>
  <c r="Z72" i="7" s="1"/>
  <c r="AA72" i="7" s="1"/>
  <c r="AB72" i="7" s="1"/>
  <c r="AC72" i="7" s="1"/>
  <c r="AD72" i="7" s="1"/>
  <c r="AE72" i="7" s="1"/>
  <c r="AF72" i="7" s="1"/>
  <c r="AG72" i="7" s="1"/>
  <c r="C73" i="7"/>
  <c r="D72" i="7"/>
  <c r="D69" i="7"/>
  <c r="E69" i="7"/>
  <c r="F69" i="7"/>
  <c r="G69" i="7"/>
  <c r="H69" i="7"/>
  <c r="I69" i="7"/>
  <c r="J69" i="7"/>
  <c r="K69" i="7"/>
  <c r="L69" i="7"/>
  <c r="M69" i="7"/>
  <c r="N69" i="7"/>
  <c r="O69" i="7"/>
  <c r="P69" i="7"/>
  <c r="Q69" i="7"/>
  <c r="R69" i="7"/>
  <c r="S69" i="7"/>
  <c r="T69" i="7"/>
  <c r="U69" i="7"/>
  <c r="V69" i="7"/>
  <c r="W69" i="7"/>
  <c r="X69" i="7"/>
  <c r="Y69" i="7"/>
  <c r="Z69" i="7"/>
  <c r="AA69" i="7"/>
  <c r="AB69" i="7"/>
  <c r="AC69" i="7"/>
  <c r="AD69" i="7"/>
  <c r="AE69" i="7"/>
  <c r="AF69" i="7"/>
  <c r="AG69" i="7"/>
  <c r="C69" i="7"/>
  <c r="F68" i="7"/>
  <c r="G68" i="7" s="1"/>
  <c r="H68" i="7" s="1"/>
  <c r="I68" i="7" s="1"/>
  <c r="J68" i="7" s="1"/>
  <c r="K68" i="7" s="1"/>
  <c r="L68" i="7" s="1"/>
  <c r="M68" i="7" s="1"/>
  <c r="N68" i="7" s="1"/>
  <c r="O68" i="7" s="1"/>
  <c r="P68" i="7" s="1"/>
  <c r="Q68" i="7" s="1"/>
  <c r="R68" i="7" s="1"/>
  <c r="S68" i="7" s="1"/>
  <c r="T68" i="7" s="1"/>
  <c r="U68" i="7" s="1"/>
  <c r="V68" i="7" s="1"/>
  <c r="W68" i="7" s="1"/>
  <c r="X68" i="7" s="1"/>
  <c r="Y68" i="7" s="1"/>
  <c r="Z68" i="7" s="1"/>
  <c r="AA68" i="7" s="1"/>
  <c r="AB68" i="7" s="1"/>
  <c r="AC68" i="7" s="1"/>
  <c r="AD68" i="7" s="1"/>
  <c r="AE68" i="7" s="1"/>
  <c r="AF68" i="7" s="1"/>
  <c r="AG68" i="7" s="1"/>
  <c r="E68" i="7"/>
  <c r="D68" i="7"/>
  <c r="Z65" i="7"/>
  <c r="AA65" i="7"/>
  <c r="AB65" i="7"/>
  <c r="AC65" i="7"/>
  <c r="AD65" i="7"/>
  <c r="AE65" i="7"/>
  <c r="AF65" i="7"/>
  <c r="AG65" i="7"/>
  <c r="N65" i="7"/>
  <c r="O65" i="7"/>
  <c r="P65" i="7"/>
  <c r="Q65" i="7"/>
  <c r="R65" i="7"/>
  <c r="S65" i="7"/>
  <c r="T65" i="7"/>
  <c r="U65" i="7"/>
  <c r="V65" i="7"/>
  <c r="W65" i="7"/>
  <c r="X65" i="7"/>
  <c r="Y65" i="7"/>
  <c r="D65" i="7"/>
  <c r="E65" i="7"/>
  <c r="F65" i="7"/>
  <c r="G65" i="7"/>
  <c r="H65" i="7"/>
  <c r="I65" i="7"/>
  <c r="J65" i="7"/>
  <c r="K65" i="7"/>
  <c r="L65" i="7"/>
  <c r="M65" i="7"/>
  <c r="C65" i="7"/>
  <c r="AG64" i="7"/>
  <c r="Q64" i="7"/>
  <c r="R64" i="7" s="1"/>
  <c r="S64" i="7" s="1"/>
  <c r="T64" i="7" s="1"/>
  <c r="U64" i="7" s="1"/>
  <c r="V64" i="7" s="1"/>
  <c r="W64" i="7" s="1"/>
  <c r="X64" i="7" s="1"/>
  <c r="Y64" i="7" s="1"/>
  <c r="Z64" i="7" s="1"/>
  <c r="AA64" i="7" s="1"/>
  <c r="AB64" i="7" s="1"/>
  <c r="AC64" i="7" s="1"/>
  <c r="AD64" i="7" s="1"/>
  <c r="AE64" i="7" s="1"/>
  <c r="AF64" i="7" s="1"/>
  <c r="E64" i="7"/>
  <c r="F64" i="7" s="1"/>
  <c r="G64" i="7" s="1"/>
  <c r="H64" i="7" s="1"/>
  <c r="I64" i="7" s="1"/>
  <c r="J64" i="7" s="1"/>
  <c r="K64" i="7" s="1"/>
  <c r="L64" i="7" s="1"/>
  <c r="M64" i="7" s="1"/>
  <c r="N64" i="7" s="1"/>
  <c r="O64" i="7" s="1"/>
  <c r="P64" i="7" s="1"/>
  <c r="D64" i="7"/>
  <c r="D61" i="7"/>
  <c r="E61" i="7"/>
  <c r="F61" i="7"/>
  <c r="G61" i="7"/>
  <c r="H61" i="7"/>
  <c r="I61" i="7"/>
  <c r="J61" i="7"/>
  <c r="K61" i="7"/>
  <c r="L61" i="7"/>
  <c r="M61" i="7"/>
  <c r="N61" i="7"/>
  <c r="O61" i="7"/>
  <c r="P61" i="7"/>
  <c r="Q61" i="7"/>
  <c r="R61" i="7"/>
  <c r="S61" i="7"/>
  <c r="T61" i="7"/>
  <c r="U61" i="7"/>
  <c r="V61" i="7"/>
  <c r="W61" i="7"/>
  <c r="X61" i="7"/>
  <c r="Y61" i="7"/>
  <c r="Z61" i="7"/>
  <c r="AA61" i="7"/>
  <c r="AB61" i="7"/>
  <c r="AC61" i="7"/>
  <c r="AD61" i="7"/>
  <c r="AE61" i="7"/>
  <c r="AF61" i="7"/>
  <c r="AG61" i="7"/>
  <c r="C61" i="7"/>
  <c r="O60" i="7"/>
  <c r="P60" i="7"/>
  <c r="Q60" i="7" s="1"/>
  <c r="R60" i="7" s="1"/>
  <c r="S60" i="7" s="1"/>
  <c r="T60" i="7" s="1"/>
  <c r="U60" i="7" s="1"/>
  <c r="V60" i="7" s="1"/>
  <c r="W60" i="7" s="1"/>
  <c r="X60" i="7" s="1"/>
  <c r="Y60" i="7" s="1"/>
  <c r="Z60" i="7" s="1"/>
  <c r="AA60" i="7" s="1"/>
  <c r="AB60" i="7" s="1"/>
  <c r="AC60" i="7" s="1"/>
  <c r="AD60" i="7" s="1"/>
  <c r="AE60" i="7" s="1"/>
  <c r="AF60" i="7" s="1"/>
  <c r="AG60" i="7" s="1"/>
  <c r="E60" i="7"/>
  <c r="F60" i="7" s="1"/>
  <c r="G60" i="7" s="1"/>
  <c r="H60" i="7" s="1"/>
  <c r="I60" i="7" s="1"/>
  <c r="J60" i="7" s="1"/>
  <c r="K60" i="7" s="1"/>
  <c r="L60" i="7" s="1"/>
  <c r="M60" i="7" s="1"/>
  <c r="N60" i="7" s="1"/>
  <c r="D60" i="7"/>
  <c r="AD57" i="7"/>
  <c r="AE57" i="7"/>
  <c r="AF57" i="7"/>
  <c r="AG57" i="7"/>
  <c r="Q57" i="7"/>
  <c r="R57" i="7"/>
  <c r="S57" i="7"/>
  <c r="T57" i="7"/>
  <c r="U57" i="7"/>
  <c r="V57" i="7"/>
  <c r="W57" i="7"/>
  <c r="X57" i="7"/>
  <c r="Y57" i="7"/>
  <c r="Z57" i="7"/>
  <c r="AA57" i="7"/>
  <c r="AB57" i="7"/>
  <c r="AC57" i="7"/>
  <c r="D57" i="7"/>
  <c r="E57" i="7"/>
  <c r="F57" i="7"/>
  <c r="G57" i="7"/>
  <c r="H57" i="7"/>
  <c r="I57" i="7"/>
  <c r="J57" i="7"/>
  <c r="K57" i="7"/>
  <c r="L57" i="7"/>
  <c r="M57" i="7"/>
  <c r="N57" i="7"/>
  <c r="O57" i="7"/>
  <c r="P57" i="7"/>
  <c r="C57" i="7"/>
  <c r="E56" i="7"/>
  <c r="F56" i="7" s="1"/>
  <c r="G56" i="7" s="1"/>
  <c r="H56" i="7" s="1"/>
  <c r="I56" i="7" s="1"/>
  <c r="J56" i="7" s="1"/>
  <c r="K56" i="7" s="1"/>
  <c r="L56" i="7" s="1"/>
  <c r="M56" i="7" s="1"/>
  <c r="N56" i="7" s="1"/>
  <c r="O56" i="7" s="1"/>
  <c r="P56" i="7" s="1"/>
  <c r="Q56" i="7" s="1"/>
  <c r="R56" i="7" s="1"/>
  <c r="S56" i="7" s="1"/>
  <c r="T56" i="7" s="1"/>
  <c r="U56" i="7" s="1"/>
  <c r="V56" i="7" s="1"/>
  <c r="W56" i="7" s="1"/>
  <c r="X56" i="7" s="1"/>
  <c r="Y56" i="7" s="1"/>
  <c r="Z56" i="7" s="1"/>
  <c r="AA56" i="7" s="1"/>
  <c r="AB56" i="7" s="1"/>
  <c r="AC56" i="7" s="1"/>
  <c r="AD56" i="7" s="1"/>
  <c r="AE56" i="7" s="1"/>
  <c r="AF56" i="7" s="1"/>
  <c r="AG56" i="7" s="1"/>
  <c r="D56" i="7"/>
  <c r="R53" i="7"/>
  <c r="S53" i="7"/>
  <c r="T53" i="7"/>
  <c r="U53" i="7"/>
  <c r="V53" i="7"/>
  <c r="W53" i="7"/>
  <c r="X53" i="7"/>
  <c r="Y53" i="7"/>
  <c r="Z53" i="7"/>
  <c r="AA53" i="7"/>
  <c r="AB53" i="7"/>
  <c r="AC53" i="7"/>
  <c r="AD53" i="7"/>
  <c r="AE53" i="7"/>
  <c r="AF53" i="7"/>
  <c r="AG53" i="7"/>
  <c r="N53" i="7"/>
  <c r="O53" i="7"/>
  <c r="P53" i="7"/>
  <c r="Q53" i="7"/>
  <c r="D53" i="7"/>
  <c r="E53" i="7"/>
  <c r="F53" i="7"/>
  <c r="G53" i="7"/>
  <c r="H53" i="7"/>
  <c r="I53" i="7"/>
  <c r="J53" i="7"/>
  <c r="K53" i="7"/>
  <c r="L53" i="7"/>
  <c r="M53" i="7"/>
  <c r="C53" i="7"/>
  <c r="E52" i="7"/>
  <c r="F52" i="7" s="1"/>
  <c r="G52" i="7" s="1"/>
  <c r="H52" i="7" s="1"/>
  <c r="I52" i="7" s="1"/>
  <c r="J52" i="7" s="1"/>
  <c r="K52" i="7" s="1"/>
  <c r="L52" i="7" s="1"/>
  <c r="M52" i="7" s="1"/>
  <c r="N52" i="7" s="1"/>
  <c r="O52" i="7" s="1"/>
  <c r="P52" i="7" s="1"/>
  <c r="Q52" i="7" s="1"/>
  <c r="R52" i="7" s="1"/>
  <c r="S52" i="7" s="1"/>
  <c r="T52" i="7" s="1"/>
  <c r="U52" i="7" s="1"/>
  <c r="V52" i="7" s="1"/>
  <c r="W52" i="7" s="1"/>
  <c r="X52" i="7" s="1"/>
  <c r="Y52" i="7" s="1"/>
  <c r="Z52" i="7" s="1"/>
  <c r="AA52" i="7" s="1"/>
  <c r="AB52" i="7" s="1"/>
  <c r="AC52" i="7" s="1"/>
  <c r="AD52" i="7" s="1"/>
  <c r="AE52" i="7" s="1"/>
  <c r="AF52" i="7" s="1"/>
  <c r="AG52" i="7" s="1"/>
  <c r="D52" i="7"/>
  <c r="H49" i="7"/>
  <c r="I49" i="7"/>
  <c r="J49" i="7"/>
  <c r="K49" i="7"/>
  <c r="L49" i="7"/>
  <c r="M49" i="7"/>
  <c r="N49" i="7"/>
  <c r="O49" i="7"/>
  <c r="P49" i="7"/>
  <c r="Q49" i="7"/>
  <c r="R49" i="7"/>
  <c r="S49" i="7"/>
  <c r="T49" i="7"/>
  <c r="U49" i="7"/>
  <c r="V49" i="7"/>
  <c r="W49" i="7"/>
  <c r="X49" i="7"/>
  <c r="Y49" i="7"/>
  <c r="Z49" i="7"/>
  <c r="AA49" i="7"/>
  <c r="AB49" i="7"/>
  <c r="AC49" i="7"/>
  <c r="AD49" i="7"/>
  <c r="AE49" i="7"/>
  <c r="AF49" i="7"/>
  <c r="AG49" i="7"/>
  <c r="D49" i="7"/>
  <c r="E49" i="7"/>
  <c r="F49" i="7"/>
  <c r="G49" i="7"/>
  <c r="C49" i="7"/>
  <c r="E48" i="7"/>
  <c r="F48" i="7" s="1"/>
  <c r="G48" i="7" s="1"/>
  <c r="H48" i="7" s="1"/>
  <c r="I48" i="7" s="1"/>
  <c r="J48" i="7" s="1"/>
  <c r="K48" i="7" s="1"/>
  <c r="L48" i="7" s="1"/>
  <c r="M48" i="7" s="1"/>
  <c r="N48" i="7" s="1"/>
  <c r="O48" i="7" s="1"/>
  <c r="P48" i="7" s="1"/>
  <c r="Q48" i="7" s="1"/>
  <c r="R48" i="7" s="1"/>
  <c r="S48" i="7" s="1"/>
  <c r="T48" i="7" s="1"/>
  <c r="U48" i="7" s="1"/>
  <c r="V48" i="7" s="1"/>
  <c r="W48" i="7" s="1"/>
  <c r="X48" i="7" s="1"/>
  <c r="Y48" i="7" s="1"/>
  <c r="Z48" i="7" s="1"/>
  <c r="AA48" i="7" s="1"/>
  <c r="AB48" i="7" s="1"/>
  <c r="AC48" i="7" s="1"/>
  <c r="AD48" i="7" s="1"/>
  <c r="AE48" i="7" s="1"/>
  <c r="AF48" i="7" s="1"/>
  <c r="AG48" i="7" s="1"/>
  <c r="D48" i="7"/>
  <c r="R45" i="7"/>
  <c r="S45" i="7"/>
  <c r="T45" i="7"/>
  <c r="U45" i="7"/>
  <c r="V45" i="7"/>
  <c r="W45" i="7"/>
  <c r="X45" i="7"/>
  <c r="Y45" i="7"/>
  <c r="Z45" i="7"/>
  <c r="AA45" i="7"/>
  <c r="AB45" i="7"/>
  <c r="AC45" i="7"/>
  <c r="AD45" i="7"/>
  <c r="AE45" i="7"/>
  <c r="AF45" i="7"/>
  <c r="AG45" i="7"/>
  <c r="D45" i="7"/>
  <c r="E45" i="7"/>
  <c r="F45" i="7"/>
  <c r="G45" i="7"/>
  <c r="H45" i="7"/>
  <c r="I45" i="7"/>
  <c r="J45" i="7"/>
  <c r="K45" i="7"/>
  <c r="L45" i="7"/>
  <c r="M45" i="7"/>
  <c r="N45" i="7"/>
  <c r="O45" i="7"/>
  <c r="P45" i="7"/>
  <c r="Q45" i="7"/>
  <c r="C45" i="7"/>
  <c r="E44" i="7"/>
  <c r="F44" i="7"/>
  <c r="G44" i="7" s="1"/>
  <c r="H44" i="7" s="1"/>
  <c r="I44" i="7" s="1"/>
  <c r="J44" i="7" s="1"/>
  <c r="K44" i="7" s="1"/>
  <c r="L44" i="7" s="1"/>
  <c r="M44" i="7" s="1"/>
  <c r="N44" i="7" s="1"/>
  <c r="O44" i="7" s="1"/>
  <c r="P44" i="7" s="1"/>
  <c r="Q44" i="7" s="1"/>
  <c r="R44" i="7" s="1"/>
  <c r="S44" i="7" s="1"/>
  <c r="T44" i="7" s="1"/>
  <c r="U44" i="7" s="1"/>
  <c r="V44" i="7" s="1"/>
  <c r="W44" i="7" s="1"/>
  <c r="X44" i="7" s="1"/>
  <c r="Y44" i="7" s="1"/>
  <c r="Z44" i="7" s="1"/>
  <c r="AA44" i="7" s="1"/>
  <c r="AB44" i="7" s="1"/>
  <c r="AC44" i="7" s="1"/>
  <c r="AD44" i="7" s="1"/>
  <c r="AE44" i="7" s="1"/>
  <c r="AF44" i="7" s="1"/>
  <c r="AG44" i="7" s="1"/>
  <c r="D44" i="7"/>
  <c r="R41" i="7"/>
  <c r="S41" i="7"/>
  <c r="T41" i="7"/>
  <c r="U41" i="7"/>
  <c r="V41" i="7"/>
  <c r="W41" i="7"/>
  <c r="X41" i="7"/>
  <c r="Y41" i="7"/>
  <c r="Z41" i="7"/>
  <c r="AA41" i="7"/>
  <c r="AB41" i="7"/>
  <c r="AC41" i="7"/>
  <c r="AD41" i="7"/>
  <c r="AE41" i="7"/>
  <c r="AF41" i="7"/>
  <c r="AG41" i="7"/>
  <c r="D41" i="7"/>
  <c r="E41" i="7"/>
  <c r="F41" i="7"/>
  <c r="G41" i="7"/>
  <c r="H41" i="7"/>
  <c r="I41" i="7"/>
  <c r="J41" i="7"/>
  <c r="K41" i="7"/>
  <c r="L41" i="7"/>
  <c r="M41" i="7"/>
  <c r="N41" i="7"/>
  <c r="O41" i="7"/>
  <c r="P41" i="7"/>
  <c r="Q41" i="7"/>
  <c r="C41" i="7"/>
  <c r="E40" i="7"/>
  <c r="F40" i="7" s="1"/>
  <c r="G40" i="7" s="1"/>
  <c r="H40" i="7" s="1"/>
  <c r="I40" i="7" s="1"/>
  <c r="J40" i="7" s="1"/>
  <c r="K40" i="7" s="1"/>
  <c r="L40" i="7" s="1"/>
  <c r="M40" i="7" s="1"/>
  <c r="N40" i="7" s="1"/>
  <c r="O40" i="7" s="1"/>
  <c r="P40" i="7" s="1"/>
  <c r="Q40" i="7" s="1"/>
  <c r="R40" i="7" s="1"/>
  <c r="S40" i="7" s="1"/>
  <c r="T40" i="7" s="1"/>
  <c r="U40" i="7" s="1"/>
  <c r="V40" i="7" s="1"/>
  <c r="W40" i="7" s="1"/>
  <c r="X40" i="7" s="1"/>
  <c r="Y40" i="7" s="1"/>
  <c r="Z40" i="7" s="1"/>
  <c r="AA40" i="7" s="1"/>
  <c r="AB40" i="7" s="1"/>
  <c r="AC40" i="7" s="1"/>
  <c r="AD40" i="7" s="1"/>
  <c r="AE40" i="7" s="1"/>
  <c r="AF40" i="7" s="1"/>
  <c r="AG40" i="7" s="1"/>
  <c r="D40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AG37" i="7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C37" i="7"/>
  <c r="J36" i="7"/>
  <c r="K36" i="7" s="1"/>
  <c r="L36" i="7" s="1"/>
  <c r="M36" i="7" s="1"/>
  <c r="N36" i="7" s="1"/>
  <c r="O36" i="7" s="1"/>
  <c r="P36" i="7" s="1"/>
  <c r="Q36" i="7" s="1"/>
  <c r="R36" i="7" s="1"/>
  <c r="S36" i="7" s="1"/>
  <c r="T36" i="7" s="1"/>
  <c r="U36" i="7" s="1"/>
  <c r="V36" i="7" s="1"/>
  <c r="W36" i="7" s="1"/>
  <c r="X36" i="7" s="1"/>
  <c r="Y36" i="7" s="1"/>
  <c r="Z36" i="7" s="1"/>
  <c r="AA36" i="7" s="1"/>
  <c r="AB36" i="7" s="1"/>
  <c r="AC36" i="7" s="1"/>
  <c r="AD36" i="7" s="1"/>
  <c r="AE36" i="7" s="1"/>
  <c r="AF36" i="7" s="1"/>
  <c r="AG36" i="7" s="1"/>
  <c r="E36" i="7"/>
  <c r="F36" i="7" s="1"/>
  <c r="G36" i="7" s="1"/>
  <c r="H36" i="7" s="1"/>
  <c r="I36" i="7" s="1"/>
  <c r="D36" i="7"/>
  <c r="R33" i="7"/>
  <c r="S33" i="7"/>
  <c r="T33" i="7"/>
  <c r="U33" i="7"/>
  <c r="V33" i="7"/>
  <c r="W33" i="7"/>
  <c r="X33" i="7"/>
  <c r="Y33" i="7"/>
  <c r="Z33" i="7"/>
  <c r="AA33" i="7"/>
  <c r="AB33" i="7"/>
  <c r="AC33" i="7"/>
  <c r="AD33" i="7"/>
  <c r="AE33" i="7"/>
  <c r="AF33" i="7"/>
  <c r="AG33" i="7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C33" i="7"/>
  <c r="R32" i="7"/>
  <c r="S32" i="7" s="1"/>
  <c r="T32" i="7" s="1"/>
  <c r="U32" i="7" s="1"/>
  <c r="V32" i="7" s="1"/>
  <c r="W32" i="7" s="1"/>
  <c r="X32" i="7" s="1"/>
  <c r="Y32" i="7" s="1"/>
  <c r="Z32" i="7" s="1"/>
  <c r="AA32" i="7" s="1"/>
  <c r="AB32" i="7" s="1"/>
  <c r="AC32" i="7" s="1"/>
  <c r="AD32" i="7" s="1"/>
  <c r="AE32" i="7" s="1"/>
  <c r="AF32" i="7" s="1"/>
  <c r="AG32" i="7" s="1"/>
  <c r="E32" i="7"/>
  <c r="F32" i="7"/>
  <c r="G32" i="7" s="1"/>
  <c r="H32" i="7" s="1"/>
  <c r="I32" i="7" s="1"/>
  <c r="J32" i="7" s="1"/>
  <c r="K32" i="7" s="1"/>
  <c r="L32" i="7" s="1"/>
  <c r="M32" i="7" s="1"/>
  <c r="N32" i="7" s="1"/>
  <c r="O32" i="7" s="1"/>
  <c r="P32" i="7" s="1"/>
  <c r="Q32" i="7" s="1"/>
  <c r="D32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AF29" i="7"/>
  <c r="AG29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C29" i="7"/>
  <c r="F28" i="7"/>
  <c r="G28" i="7"/>
  <c r="H28" i="7" s="1"/>
  <c r="I28" i="7" s="1"/>
  <c r="J28" i="7" s="1"/>
  <c r="K28" i="7" s="1"/>
  <c r="L28" i="7" s="1"/>
  <c r="M28" i="7" s="1"/>
  <c r="N28" i="7" s="1"/>
  <c r="O28" i="7" s="1"/>
  <c r="P28" i="7" s="1"/>
  <c r="Q28" i="7" s="1"/>
  <c r="R28" i="7" s="1"/>
  <c r="S28" i="7" s="1"/>
  <c r="T28" i="7" s="1"/>
  <c r="U28" i="7" s="1"/>
  <c r="V28" i="7" s="1"/>
  <c r="W28" i="7" s="1"/>
  <c r="X28" i="7" s="1"/>
  <c r="Y28" i="7" s="1"/>
  <c r="Z28" i="7" s="1"/>
  <c r="AA28" i="7" s="1"/>
  <c r="AB28" i="7" s="1"/>
  <c r="AC28" i="7" s="1"/>
  <c r="AD28" i="7" s="1"/>
  <c r="AE28" i="7" s="1"/>
  <c r="AF28" i="7" s="1"/>
  <c r="AG28" i="7" s="1"/>
  <c r="E28" i="7"/>
  <c r="D28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AF25" i="7"/>
  <c r="AG25" i="7"/>
  <c r="C25" i="7"/>
  <c r="H24" i="7"/>
  <c r="Q24" i="7"/>
  <c r="R24" i="7" s="1"/>
  <c r="S24" i="7" s="1"/>
  <c r="T24" i="7" s="1"/>
  <c r="U24" i="7" s="1"/>
  <c r="V24" i="7" s="1"/>
  <c r="W24" i="7" s="1"/>
  <c r="X24" i="7" s="1"/>
  <c r="Y24" i="7" s="1"/>
  <c r="Z24" i="7" s="1"/>
  <c r="AA24" i="7" s="1"/>
  <c r="AB24" i="7" s="1"/>
  <c r="AC24" i="7" s="1"/>
  <c r="AD24" i="7" s="1"/>
  <c r="AE24" i="7" s="1"/>
  <c r="AF24" i="7" s="1"/>
  <c r="AG24" i="7" s="1"/>
  <c r="F24" i="7"/>
  <c r="G24" i="7" s="1"/>
  <c r="I24" i="7" s="1"/>
  <c r="J24" i="7" s="1"/>
  <c r="K24" i="7" s="1"/>
  <c r="L24" i="7" s="1"/>
  <c r="M24" i="7" s="1"/>
  <c r="N24" i="7" s="1"/>
  <c r="O24" i="7" s="1"/>
  <c r="P24" i="7" s="1"/>
  <c r="E24" i="7"/>
  <c r="D24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D21" i="7"/>
  <c r="E21" i="7"/>
  <c r="F21" i="7"/>
  <c r="G21" i="7"/>
  <c r="H21" i="7"/>
  <c r="I21" i="7"/>
  <c r="J21" i="7"/>
  <c r="K21" i="7"/>
  <c r="L21" i="7"/>
  <c r="M21" i="7"/>
  <c r="N21" i="7"/>
  <c r="O21" i="7"/>
  <c r="C21" i="7"/>
  <c r="Q20" i="7"/>
  <c r="R20" i="7" s="1"/>
  <c r="S20" i="7" s="1"/>
  <c r="T20" i="7" s="1"/>
  <c r="U20" i="7" s="1"/>
  <c r="V20" i="7" s="1"/>
  <c r="W20" i="7" s="1"/>
  <c r="X20" i="7" s="1"/>
  <c r="Y20" i="7" s="1"/>
  <c r="Z20" i="7" s="1"/>
  <c r="AA20" i="7" s="1"/>
  <c r="AB20" i="7" s="1"/>
  <c r="AC20" i="7" s="1"/>
  <c r="AD20" i="7" s="1"/>
  <c r="AE20" i="7" s="1"/>
  <c r="AF20" i="7" s="1"/>
  <c r="AG20" i="7" s="1"/>
  <c r="F20" i="7"/>
  <c r="G20" i="7"/>
  <c r="H20" i="7" s="1"/>
  <c r="I20" i="7" s="1"/>
  <c r="J20" i="7" s="1"/>
  <c r="K20" i="7" s="1"/>
  <c r="L20" i="7" s="1"/>
  <c r="M20" i="7" s="1"/>
  <c r="N20" i="7" s="1"/>
  <c r="O20" i="7" s="1"/>
  <c r="P20" i="7" s="1"/>
  <c r="E20" i="7"/>
  <c r="D20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AF17" i="7"/>
  <c r="AG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C17" i="7"/>
  <c r="F16" i="7"/>
  <c r="G16" i="7"/>
  <c r="H16" i="7" s="1"/>
  <c r="I16" i="7" s="1"/>
  <c r="J16" i="7" s="1"/>
  <c r="K16" i="7" s="1"/>
  <c r="L16" i="7" s="1"/>
  <c r="M16" i="7" s="1"/>
  <c r="N16" i="7" s="1"/>
  <c r="O16" i="7" s="1"/>
  <c r="P16" i="7" s="1"/>
  <c r="Q16" i="7" s="1"/>
  <c r="R16" i="7" s="1"/>
  <c r="S16" i="7" s="1"/>
  <c r="T16" i="7" s="1"/>
  <c r="U16" i="7" s="1"/>
  <c r="V16" i="7" s="1"/>
  <c r="W16" i="7" s="1"/>
  <c r="X16" i="7" s="1"/>
  <c r="Y16" i="7" s="1"/>
  <c r="Z16" i="7" s="1"/>
  <c r="AA16" i="7" s="1"/>
  <c r="AB16" i="7" s="1"/>
  <c r="AC16" i="7" s="1"/>
  <c r="AD16" i="7" s="1"/>
  <c r="AE16" i="7" s="1"/>
  <c r="AF16" i="7" s="1"/>
  <c r="AG16" i="7" s="1"/>
  <c r="E16" i="7"/>
  <c r="D16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AF13" i="7"/>
  <c r="AG13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C13" i="7"/>
  <c r="AF12" i="7"/>
  <c r="AG12" i="7"/>
  <c r="Q12" i="7"/>
  <c r="R12" i="7"/>
  <c r="S12" i="7" s="1"/>
  <c r="T12" i="7" s="1"/>
  <c r="U12" i="7" s="1"/>
  <c r="V12" i="7" s="1"/>
  <c r="W12" i="7" s="1"/>
  <c r="X12" i="7" s="1"/>
  <c r="Y12" i="7" s="1"/>
  <c r="Z12" i="7" s="1"/>
  <c r="AA12" i="7" s="1"/>
  <c r="AB12" i="7" s="1"/>
  <c r="AC12" i="7" s="1"/>
  <c r="AD12" i="7" s="1"/>
  <c r="AE12" i="7" s="1"/>
  <c r="F12" i="7"/>
  <c r="E12" i="7"/>
  <c r="G12" i="7"/>
  <c r="H12" i="7" s="1"/>
  <c r="I12" i="7" s="1"/>
  <c r="J12" i="7" s="1"/>
  <c r="K12" i="7" s="1"/>
  <c r="L12" i="7" s="1"/>
  <c r="M12" i="7" s="1"/>
  <c r="N12" i="7" s="1"/>
  <c r="O12" i="7" s="1"/>
  <c r="P12" i="7" s="1"/>
  <c r="D12" i="7"/>
  <c r="AF9" i="7"/>
  <c r="AG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D9" i="7"/>
  <c r="E9" i="7"/>
  <c r="F9" i="7"/>
  <c r="G9" i="7"/>
  <c r="H9" i="7"/>
  <c r="I9" i="7"/>
  <c r="J9" i="7"/>
  <c r="K9" i="7"/>
  <c r="L9" i="7"/>
  <c r="M9" i="7"/>
  <c r="N9" i="7"/>
  <c r="O9" i="7"/>
  <c r="C9" i="7"/>
  <c r="C5" i="7"/>
  <c r="Q8" i="7"/>
  <c r="R8" i="7"/>
  <c r="S8" i="7" s="1"/>
  <c r="T8" i="7" s="1"/>
  <c r="U8" i="7" s="1"/>
  <c r="V8" i="7" s="1"/>
  <c r="W8" i="7" s="1"/>
  <c r="X8" i="7" s="1"/>
  <c r="Y8" i="7" s="1"/>
  <c r="Z8" i="7" s="1"/>
  <c r="AA8" i="7" s="1"/>
  <c r="AB8" i="7" s="1"/>
  <c r="AC8" i="7" s="1"/>
  <c r="AD8" i="7" s="1"/>
  <c r="AE8" i="7" s="1"/>
  <c r="AF8" i="7" s="1"/>
  <c r="AG8" i="7" s="1"/>
  <c r="F8" i="7"/>
  <c r="G8" i="7"/>
  <c r="H8" i="7"/>
  <c r="I8" i="7" s="1"/>
  <c r="J8" i="7" s="1"/>
  <c r="K8" i="7" s="1"/>
  <c r="L8" i="7" s="1"/>
  <c r="M8" i="7" s="1"/>
  <c r="N8" i="7" s="1"/>
  <c r="O8" i="7" s="1"/>
  <c r="P8" i="7" s="1"/>
  <c r="E8" i="7"/>
  <c r="D8" i="7"/>
  <c r="T5" i="7"/>
  <c r="U5" i="7"/>
  <c r="V5" i="7"/>
  <c r="W5" i="7"/>
  <c r="X5" i="7"/>
  <c r="Y5" i="7"/>
  <c r="Z5" i="7"/>
  <c r="AA5" i="7"/>
  <c r="AB5" i="7"/>
  <c r="AC5" i="7"/>
  <c r="AD5" i="7"/>
  <c r="AE5" i="7"/>
  <c r="AF5" i="7"/>
  <c r="AG5" i="7"/>
  <c r="J5" i="7"/>
  <c r="K5" i="7"/>
  <c r="L5" i="7"/>
  <c r="M5" i="7"/>
  <c r="N5" i="7"/>
  <c r="O5" i="7"/>
  <c r="P5" i="7"/>
  <c r="Q5" i="7"/>
  <c r="R5" i="7"/>
  <c r="S5" i="7"/>
  <c r="D5" i="7"/>
  <c r="E5" i="7"/>
  <c r="F5" i="7"/>
  <c r="G5" i="7"/>
  <c r="H5" i="7"/>
  <c r="I5" i="7"/>
  <c r="U4" i="7"/>
  <c r="V4" i="7"/>
  <c r="W4" i="7"/>
  <c r="X4" i="7" s="1"/>
  <c r="Y4" i="7" s="1"/>
  <c r="Z4" i="7" s="1"/>
  <c r="AA4" i="7" s="1"/>
  <c r="AB4" i="7" s="1"/>
  <c r="AC4" i="7" s="1"/>
  <c r="AD4" i="7" s="1"/>
  <c r="AE4" i="7" s="1"/>
  <c r="AF4" i="7" s="1"/>
  <c r="AG4" i="7" s="1"/>
  <c r="F4" i="7"/>
  <c r="G4" i="7" s="1"/>
  <c r="H4" i="7" s="1"/>
  <c r="I4" i="7" s="1"/>
  <c r="J4" i="7" s="1"/>
  <c r="K4" i="7" s="1"/>
  <c r="L4" i="7" s="1"/>
  <c r="M4" i="7" s="1"/>
  <c r="N4" i="7" s="1"/>
  <c r="O4" i="7" s="1"/>
  <c r="P4" i="7" s="1"/>
  <c r="Q4" i="7" s="1"/>
  <c r="R4" i="7" s="1"/>
  <c r="S4" i="7" s="1"/>
  <c r="T4" i="7" s="1"/>
  <c r="E4" i="7"/>
  <c r="D4" i="7"/>
  <c r="D55" i="6"/>
  <c r="Y54" i="6"/>
  <c r="AC53" i="6"/>
  <c r="Q53" i="6"/>
  <c r="E53" i="6"/>
  <c r="V52" i="6"/>
  <c r="AI51" i="6"/>
  <c r="T51" i="6"/>
  <c r="E51" i="6"/>
  <c r="E55" i="6" s="1"/>
  <c r="K50" i="6"/>
  <c r="AE49" i="6"/>
  <c r="U49" i="6"/>
  <c r="Y48" i="6"/>
  <c r="J48" i="6"/>
  <c r="AC47" i="6"/>
  <c r="Q47" i="6"/>
  <c r="AG46" i="6"/>
  <c r="X46" i="6"/>
  <c r="O46" i="6"/>
  <c r="Z45" i="6"/>
  <c r="F45" i="6"/>
  <c r="AA44" i="6"/>
  <c r="P44" i="6"/>
  <c r="AA43" i="6"/>
  <c r="P43" i="6"/>
  <c r="G42" i="6"/>
  <c r="H42" i="6" s="1"/>
  <c r="F42" i="6"/>
  <c r="X41" i="6"/>
  <c r="I41" i="6"/>
  <c r="O40" i="6"/>
  <c r="T40" i="6" s="1"/>
  <c r="Y40" i="6" s="1"/>
  <c r="AD40" i="6" s="1"/>
  <c r="AI40" i="6" s="1"/>
  <c r="J40" i="6"/>
  <c r="L39" i="6"/>
  <c r="L38" i="6"/>
  <c r="H37" i="6"/>
  <c r="P37" i="6" s="1"/>
  <c r="X37" i="6" s="1"/>
  <c r="AF37" i="6" s="1"/>
  <c r="Y36" i="6"/>
  <c r="O35" i="6"/>
  <c r="AD34" i="6"/>
  <c r="X34" i="6"/>
  <c r="R34" i="6"/>
  <c r="L34" i="6"/>
  <c r="F34" i="6"/>
  <c r="AB33" i="6"/>
  <c r="H33" i="6"/>
  <c r="K32" i="6"/>
  <c r="Z31" i="6"/>
  <c r="F31" i="6"/>
  <c r="AF30" i="6"/>
  <c r="R30" i="6"/>
  <c r="W29" i="6"/>
  <c r="G29" i="6"/>
  <c r="AD28" i="6"/>
  <c r="J28" i="6"/>
  <c r="L27" i="6"/>
  <c r="Z26" i="6"/>
  <c r="P26" i="6"/>
  <c r="F26" i="6"/>
  <c r="AI25" i="6"/>
  <c r="AD25" i="6"/>
  <c r="Y25" i="6"/>
  <c r="T25" i="6"/>
  <c r="O25" i="6"/>
  <c r="J25" i="6"/>
  <c r="AD24" i="6"/>
  <c r="T24" i="6"/>
  <c r="J24" i="6"/>
  <c r="G56" i="6"/>
  <c r="H56" i="6" s="1"/>
  <c r="I56" i="6" s="1"/>
  <c r="J56" i="6" s="1"/>
  <c r="K56" i="6" s="1"/>
  <c r="L56" i="6" s="1"/>
  <c r="M56" i="6" s="1"/>
  <c r="N56" i="6" s="1"/>
  <c r="O56" i="6" s="1"/>
  <c r="P56" i="6" s="1"/>
  <c r="Q56" i="6" s="1"/>
  <c r="R56" i="6" s="1"/>
  <c r="S56" i="6" s="1"/>
  <c r="T56" i="6" s="1"/>
  <c r="U56" i="6" s="1"/>
  <c r="V56" i="6" s="1"/>
  <c r="W56" i="6" s="1"/>
  <c r="X56" i="6" s="1"/>
  <c r="Y56" i="6" s="1"/>
  <c r="Z56" i="6" s="1"/>
  <c r="AA56" i="6" s="1"/>
  <c r="AB56" i="6" s="1"/>
  <c r="AC56" i="6" s="1"/>
  <c r="AD56" i="6" s="1"/>
  <c r="AE56" i="6" s="1"/>
  <c r="AF56" i="6" s="1"/>
  <c r="AG56" i="6" s="1"/>
  <c r="AH56" i="6" s="1"/>
  <c r="AI56" i="6" s="1"/>
  <c r="Z22" i="6"/>
  <c r="AE21" i="6"/>
  <c r="AC20" i="6"/>
  <c r="R20" i="6"/>
  <c r="AH19" i="6"/>
  <c r="AC19" i="6"/>
  <c r="X19" i="6"/>
  <c r="S19" i="6"/>
  <c r="N19" i="6"/>
  <c r="AH17" i="6"/>
  <c r="AH16" i="6"/>
  <c r="X16" i="6"/>
  <c r="N16" i="6"/>
  <c r="AA14" i="6"/>
  <c r="P14" i="6"/>
  <c r="AE13" i="6"/>
  <c r="Z13" i="6"/>
  <c r="U13" i="6"/>
  <c r="P13" i="6"/>
  <c r="AI9" i="6"/>
  <c r="AB8" i="6"/>
  <c r="R8" i="6"/>
  <c r="L7" i="6"/>
  <c r="T6" i="6"/>
  <c r="AD5" i="6"/>
  <c r="U4" i="6"/>
  <c r="AE4" i="6" s="1"/>
  <c r="O3" i="6"/>
  <c r="U15" i="6"/>
  <c r="Z15" i="6" s="1"/>
  <c r="AE15" i="6" s="1"/>
  <c r="P15" i="6"/>
  <c r="K21" i="6"/>
  <c r="K15" i="6"/>
  <c r="K13" i="6"/>
  <c r="K4" i="6"/>
  <c r="J5" i="6"/>
  <c r="I19" i="6"/>
  <c r="H8" i="6"/>
  <c r="G12" i="6"/>
  <c r="H12" i="6" s="1"/>
  <c r="G11" i="6"/>
  <c r="I11" i="6" s="1"/>
  <c r="J11" i="6" s="1"/>
  <c r="G3" i="6"/>
  <c r="F15" i="6"/>
  <c r="F13" i="6"/>
  <c r="F12" i="6"/>
  <c r="F11" i="6"/>
  <c r="F10" i="6"/>
  <c r="F55" i="6" l="1"/>
  <c r="J12" i="6"/>
  <c r="K12" i="6" s="1"/>
  <c r="I55" i="6"/>
  <c r="H11" i="6"/>
  <c r="G55" i="6"/>
  <c r="G57" i="6" s="1"/>
  <c r="D62" i="6" s="1"/>
  <c r="D210" i="7"/>
  <c r="C68" i="6" s="1"/>
  <c r="C61" i="6" s="1"/>
  <c r="C210" i="7"/>
  <c r="B68" i="6" s="1"/>
  <c r="J42" i="6"/>
  <c r="K42" i="6" s="1"/>
  <c r="E57" i="6"/>
  <c r="B62" i="6" s="1"/>
  <c r="B63" i="6" s="1"/>
  <c r="F57" i="6"/>
  <c r="C62" i="6" s="1"/>
  <c r="K11" i="6"/>
  <c r="K55" i="6" s="1"/>
  <c r="K57" i="6" s="1"/>
  <c r="H62" i="6" s="1"/>
  <c r="L11" i="6"/>
  <c r="I12" i="6"/>
  <c r="W3" i="6"/>
  <c r="I42" i="6"/>
  <c r="L42" i="6"/>
  <c r="L12" i="6"/>
  <c r="L55" i="6" l="1"/>
  <c r="L57" i="6" s="1"/>
  <c r="I62" i="6" s="1"/>
  <c r="B70" i="6"/>
  <c r="B71" i="6" s="1"/>
  <c r="C63" i="6"/>
  <c r="C65" i="6" s="1"/>
  <c r="I57" i="6"/>
  <c r="F62" i="6" s="1"/>
  <c r="J55" i="6"/>
  <c r="J57" i="6" s="1"/>
  <c r="G62" i="6" s="1"/>
  <c r="H55" i="6"/>
  <c r="H57" i="6" s="1"/>
  <c r="E62" i="6" s="1"/>
  <c r="M42" i="6"/>
  <c r="O42" i="6" s="1"/>
  <c r="AE3" i="6"/>
  <c r="M11" i="6"/>
  <c r="N11" i="6"/>
  <c r="O12" i="6"/>
  <c r="M12" i="6"/>
  <c r="N12" i="6"/>
  <c r="M55" i="6" l="1"/>
  <c r="C69" i="6"/>
  <c r="C70" i="6" s="1"/>
  <c r="C71" i="6" s="1"/>
  <c r="D61" i="6"/>
  <c r="D63" i="6" s="1"/>
  <c r="D64" i="6"/>
  <c r="N42" i="6"/>
  <c r="N55" i="6" s="1"/>
  <c r="N57" i="6" s="1"/>
  <c r="K62" i="6" s="1"/>
  <c r="P42" i="6"/>
  <c r="R42" i="6" s="1"/>
  <c r="P11" i="6"/>
  <c r="P55" i="6" s="1"/>
  <c r="O11" i="6"/>
  <c r="Q11" i="6"/>
  <c r="Q42" i="6"/>
  <c r="M57" i="6"/>
  <c r="J62" i="6" s="1"/>
  <c r="P12" i="6"/>
  <c r="Q12" i="6"/>
  <c r="R12" i="6"/>
  <c r="O55" i="6" l="1"/>
  <c r="O57" i="6" s="1"/>
  <c r="L62" i="6" s="1"/>
  <c r="Q55" i="6"/>
  <c r="D65" i="6"/>
  <c r="S42" i="6"/>
  <c r="U42" i="6" s="1"/>
  <c r="P57" i="6"/>
  <c r="M62" i="6" s="1"/>
  <c r="R11" i="6"/>
  <c r="Q57" i="6"/>
  <c r="N62" i="6" s="1"/>
  <c r="T11" i="6"/>
  <c r="S11" i="6"/>
  <c r="S12" i="6"/>
  <c r="T12" i="6"/>
  <c r="T42" i="6"/>
  <c r="V42" i="6"/>
  <c r="R55" i="6" l="1"/>
  <c r="R57" i="6" s="1"/>
  <c r="O62" i="6" s="1"/>
  <c r="S55" i="6"/>
  <c r="S57" i="6" s="1"/>
  <c r="P62" i="6" s="1"/>
  <c r="T55" i="6"/>
  <c r="T57" i="6" s="1"/>
  <c r="Q62" i="6" s="1"/>
  <c r="E61" i="6"/>
  <c r="E63" i="6" s="1"/>
  <c r="D69" i="6"/>
  <c r="D70" i="6" s="1"/>
  <c r="D71" i="6" s="1"/>
  <c r="E64" i="6"/>
  <c r="W42" i="6"/>
  <c r="X42" i="6"/>
  <c r="Y42" i="6"/>
  <c r="U11" i="6"/>
  <c r="V11" i="6"/>
  <c r="U12" i="6"/>
  <c r="V12" i="6"/>
  <c r="W12" i="6"/>
  <c r="V55" i="6" l="1"/>
  <c r="U55" i="6"/>
  <c r="U57" i="6" s="1"/>
  <c r="R62" i="6" s="1"/>
  <c r="E65" i="6"/>
  <c r="AA42" i="6"/>
  <c r="AB42" i="6"/>
  <c r="Z42" i="6"/>
  <c r="Z12" i="6"/>
  <c r="X12" i="6"/>
  <c r="Y12" i="6"/>
  <c r="X11" i="6"/>
  <c r="W11" i="6"/>
  <c r="V57" i="6"/>
  <c r="S62" i="6" s="1"/>
  <c r="Y11" i="6"/>
  <c r="Y55" i="6" s="1"/>
  <c r="X55" i="6" l="1"/>
  <c r="E69" i="6"/>
  <c r="E70" i="6" s="1"/>
  <c r="E71" i="6" s="1"/>
  <c r="F61" i="6"/>
  <c r="F63" i="6" s="1"/>
  <c r="F64" i="6"/>
  <c r="W55" i="6"/>
  <c r="W57" i="6" s="1"/>
  <c r="T62" i="6" s="1"/>
  <c r="Y57" i="6"/>
  <c r="V62" i="6" s="1"/>
  <c r="Z11" i="6"/>
  <c r="AA11" i="6"/>
  <c r="AE42" i="6"/>
  <c r="AC42" i="6"/>
  <c r="AD42" i="6"/>
  <c r="AA12" i="6"/>
  <c r="AB12" i="6"/>
  <c r="AC12" i="6" s="1"/>
  <c r="X57" i="6"/>
  <c r="U62" i="6" s="1"/>
  <c r="AA55" i="6" l="1"/>
  <c r="AA57" i="6" s="1"/>
  <c r="X62" i="6" s="1"/>
  <c r="F65" i="6"/>
  <c r="Z55" i="6"/>
  <c r="Z57" i="6" s="1"/>
  <c r="W62" i="6" s="1"/>
  <c r="AE12" i="6"/>
  <c r="AD12" i="6"/>
  <c r="AF12" i="6"/>
  <c r="AF42" i="6"/>
  <c r="AG42" i="6"/>
  <c r="AH42" i="6"/>
  <c r="AI42" i="6" s="1"/>
  <c r="AB11" i="6"/>
  <c r="AC11" i="6"/>
  <c r="AC55" i="6" s="1"/>
  <c r="AB55" i="6" l="1"/>
  <c r="AB57" i="6" s="1"/>
  <c r="Y62" i="6" s="1"/>
  <c r="F69" i="6"/>
  <c r="F70" i="6" s="1"/>
  <c r="F71" i="6" s="1"/>
  <c r="G61" i="6"/>
  <c r="G63" i="6" s="1"/>
  <c r="G64" i="6"/>
  <c r="AE11" i="6"/>
  <c r="AF11" i="6"/>
  <c r="AF55" i="6" s="1"/>
  <c r="AC57" i="6"/>
  <c r="Z62" i="6" s="1"/>
  <c r="AD11" i="6"/>
  <c r="AG12" i="6"/>
  <c r="AH12" i="6"/>
  <c r="AI12" i="6"/>
  <c r="AE55" i="6" l="1"/>
  <c r="AE57" i="6" s="1"/>
  <c r="AB62" i="6" s="1"/>
  <c r="AD55" i="6"/>
  <c r="AD57" i="6" s="1"/>
  <c r="AA62" i="6" s="1"/>
  <c r="G65" i="6"/>
  <c r="AG11" i="6"/>
  <c r="AF57" i="6"/>
  <c r="AC62" i="6" s="1"/>
  <c r="AH11" i="6"/>
  <c r="AH55" i="6" s="1"/>
  <c r="AG55" i="6" l="1"/>
  <c r="AG57" i="6" s="1"/>
  <c r="AD62" i="6" s="1"/>
  <c r="H61" i="6"/>
  <c r="H63" i="6" s="1"/>
  <c r="H64" i="6"/>
  <c r="G69" i="6"/>
  <c r="G70" i="6" s="1"/>
  <c r="G71" i="6" s="1"/>
  <c r="AI11" i="6"/>
  <c r="AH57" i="6"/>
  <c r="AE62" i="6" s="1"/>
  <c r="H65" i="6" l="1"/>
  <c r="I64" i="6" s="1"/>
  <c r="H69" i="6"/>
  <c r="H70" i="6" s="1"/>
  <c r="H71" i="6" s="1"/>
  <c r="I61" i="6"/>
  <c r="I63" i="6" s="1"/>
  <c r="AI55" i="6"/>
  <c r="AI57" i="6" s="1"/>
  <c r="AF62" i="6" s="1"/>
  <c r="I65" i="6" l="1"/>
  <c r="I69" i="6" s="1"/>
  <c r="I70" i="6" s="1"/>
  <c r="I71" i="6" s="1"/>
  <c r="J61" i="6"/>
  <c r="J63" i="6" s="1"/>
  <c r="J64" i="6"/>
  <c r="J65" i="6" l="1"/>
  <c r="K61" i="6" s="1"/>
  <c r="K63" i="6" s="1"/>
  <c r="K65" i="6" s="1"/>
  <c r="K64" i="6"/>
  <c r="J69" i="6"/>
  <c r="J70" i="6" s="1"/>
  <c r="J71" i="6" s="1"/>
  <c r="K69" i="6" l="1"/>
  <c r="K70" i="6" s="1"/>
  <c r="K71" i="6" s="1"/>
  <c r="L64" i="6"/>
  <c r="L61" i="6"/>
  <c r="L63" i="6" s="1"/>
  <c r="L65" i="6" s="1"/>
  <c r="L69" i="6" l="1"/>
  <c r="L70" i="6" s="1"/>
  <c r="L71" i="6" s="1"/>
  <c r="M64" i="6"/>
  <c r="M61" i="6"/>
  <c r="M63" i="6" s="1"/>
  <c r="M65" i="6" s="1"/>
  <c r="N64" i="6" l="1"/>
  <c r="M69" i="6"/>
  <c r="M70" i="6" s="1"/>
  <c r="M71" i="6" s="1"/>
  <c r="N61" i="6"/>
  <c r="N63" i="6" s="1"/>
  <c r="N65" i="6" s="1"/>
  <c r="O64" i="6" l="1"/>
  <c r="N69" i="6"/>
  <c r="N70" i="6" s="1"/>
  <c r="N71" i="6" s="1"/>
  <c r="O61" i="6"/>
  <c r="O63" i="6" s="1"/>
  <c r="O65" i="6" s="1"/>
  <c r="P64" i="6" l="1"/>
  <c r="O69" i="6"/>
  <c r="O70" i="6" s="1"/>
  <c r="O71" i="6" s="1"/>
  <c r="P61" i="6"/>
  <c r="P63" i="6" s="1"/>
  <c r="P65" i="6" s="1"/>
  <c r="Q64" i="6" l="1"/>
  <c r="Q61" i="6"/>
  <c r="Q63" i="6" s="1"/>
  <c r="Q65" i="6" s="1"/>
  <c r="P69" i="6"/>
  <c r="P70" i="6" s="1"/>
  <c r="P71" i="6" s="1"/>
  <c r="R64" i="6" l="1"/>
  <c r="Q69" i="6"/>
  <c r="Q70" i="6" s="1"/>
  <c r="Q71" i="6" s="1"/>
  <c r="R61" i="6"/>
  <c r="R63" i="6" s="1"/>
  <c r="R65" i="6" s="1"/>
  <c r="R69" i="6" l="1"/>
  <c r="R70" i="6" s="1"/>
  <c r="R71" i="6" s="1"/>
  <c r="S64" i="6"/>
  <c r="S61" i="6"/>
  <c r="S63" i="6" s="1"/>
  <c r="S65" i="6" s="1"/>
  <c r="T64" i="6" l="1"/>
  <c r="S69" i="6"/>
  <c r="S70" i="6" s="1"/>
  <c r="S71" i="6" s="1"/>
  <c r="T61" i="6"/>
  <c r="T63" i="6" s="1"/>
  <c r="T65" i="6" s="1"/>
  <c r="U61" i="6" l="1"/>
  <c r="U63" i="6" s="1"/>
  <c r="U64" i="6"/>
  <c r="T69" i="6"/>
  <c r="T70" i="6" s="1"/>
  <c r="T71" i="6" s="1"/>
  <c r="U65" i="6" l="1"/>
  <c r="U69" i="6"/>
  <c r="U70" i="6" s="1"/>
  <c r="U71" i="6" s="1"/>
  <c r="V64" i="6"/>
  <c r="V61" i="6"/>
  <c r="V63" i="6" s="1"/>
  <c r="V65" i="6" s="1"/>
  <c r="W61" i="6" s="1"/>
  <c r="W63" i="6" s="1"/>
  <c r="W64" i="6" l="1"/>
  <c r="W65" i="6" s="1"/>
  <c r="V69" i="6"/>
  <c r="V70" i="6" s="1"/>
  <c r="V71" i="6" s="1"/>
  <c r="X64" i="6" l="1"/>
  <c r="X61" i="6"/>
  <c r="X63" i="6" s="1"/>
  <c r="X65" i="6" s="1"/>
  <c r="Y64" i="6" s="1"/>
  <c r="W69" i="6"/>
  <c r="W70" i="6" s="1"/>
  <c r="W71" i="6" s="1"/>
  <c r="X69" i="6" l="1"/>
  <c r="X70" i="6" s="1"/>
  <c r="X71" i="6" s="1"/>
  <c r="Y61" i="6"/>
  <c r="Y63" i="6" s="1"/>
  <c r="Y65" i="6" s="1"/>
  <c r="Z64" i="6" s="1"/>
  <c r="Z61" i="6" l="1"/>
  <c r="Z63" i="6" s="1"/>
  <c r="Z65" i="6" s="1"/>
  <c r="Y69" i="6"/>
  <c r="Y70" i="6" s="1"/>
  <c r="Y71" i="6" s="1"/>
  <c r="Z69" i="6"/>
  <c r="Z70" i="6" s="1"/>
  <c r="Z71" i="6" s="1"/>
  <c r="AA64" i="6"/>
  <c r="AA61" i="6"/>
  <c r="AA63" i="6" s="1"/>
  <c r="AA65" i="6" l="1"/>
  <c r="AA69" i="6"/>
  <c r="AA70" i="6" s="1"/>
  <c r="AA71" i="6" s="1"/>
  <c r="AB61" i="6"/>
  <c r="AB63" i="6" s="1"/>
  <c r="AB64" i="6"/>
  <c r="AB65" i="6" l="1"/>
  <c r="AB69" i="6" s="1"/>
  <c r="AB70" i="6" s="1"/>
  <c r="AB71" i="6" s="1"/>
  <c r="AC64" i="6"/>
  <c r="AC61" i="6"/>
  <c r="AC63" i="6" s="1"/>
  <c r="AC65" i="6" s="1"/>
  <c r="AD64" i="6" l="1"/>
  <c r="AC69" i="6"/>
  <c r="AC70" i="6" s="1"/>
  <c r="AC71" i="6" s="1"/>
  <c r="AD61" i="6"/>
  <c r="AD63" i="6" s="1"/>
  <c r="AD65" i="6" s="1"/>
  <c r="AD69" i="6" l="1"/>
  <c r="AD70" i="6" s="1"/>
  <c r="AD71" i="6" s="1"/>
  <c r="AE64" i="6"/>
  <c r="AE61" i="6"/>
  <c r="AE63" i="6" s="1"/>
  <c r="AE65" i="6" s="1"/>
  <c r="AE69" i="6" l="1"/>
  <c r="AE70" i="6" s="1"/>
  <c r="AE71" i="6" s="1"/>
  <c r="AF64" i="6"/>
  <c r="AF61" i="6"/>
  <c r="AF63" i="6" s="1"/>
  <c r="AF65" i="6" s="1"/>
  <c r="AF69" i="6" s="1"/>
  <c r="AF70" i="6" s="1"/>
  <c r="AF71" i="6" s="1"/>
  <c r="E100" i="1" l="1"/>
  <c r="H26" i="1"/>
  <c r="H85" i="1"/>
  <c r="H83" i="1"/>
  <c r="E72" i="1"/>
  <c r="H71" i="1"/>
  <c r="H68" i="1"/>
  <c r="H67" i="1"/>
  <c r="H66" i="1"/>
  <c r="H65" i="1"/>
  <c r="F52" i="1"/>
  <c r="H53" i="1"/>
  <c r="H45" i="1"/>
  <c r="H39" i="1"/>
  <c r="H38" i="1"/>
  <c r="H36" i="1"/>
  <c r="I25" i="1"/>
  <c r="H25" i="1"/>
  <c r="I22" i="1"/>
  <c r="H24" i="1"/>
  <c r="I24" i="1" s="1"/>
  <c r="H10" i="1"/>
  <c r="I10" i="1" s="1"/>
  <c r="M31" i="4" l="1"/>
  <c r="M32" i="4" s="1"/>
  <c r="M33" i="4" s="1"/>
  <c r="M34" i="4" s="1"/>
  <c r="M35" i="4" s="1"/>
  <c r="M36" i="4" s="1"/>
  <c r="J34" i="4"/>
  <c r="K32" i="4"/>
  <c r="J32" i="4"/>
  <c r="J33" i="4"/>
  <c r="J35" i="4"/>
  <c r="L26" i="4"/>
  <c r="F22" i="1" l="1"/>
  <c r="H100" i="1" l="1"/>
  <c r="F106" i="1"/>
  <c r="E106" i="1"/>
  <c r="L100" i="1" l="1"/>
  <c r="K78" i="1" l="1"/>
  <c r="K79" i="1"/>
  <c r="K80" i="1"/>
  <c r="H78" i="1"/>
  <c r="H79" i="1"/>
  <c r="H80" i="1"/>
  <c r="I103" i="1" l="1"/>
  <c r="H104" i="1"/>
  <c r="H106" i="1" s="1"/>
  <c r="I101" i="1"/>
  <c r="I102" i="1"/>
  <c r="K74" i="1"/>
  <c r="B19" i="1"/>
  <c r="L106" i="1"/>
  <c r="L113" i="1" s="1"/>
  <c r="K103" i="1"/>
  <c r="K106" i="1" s="1"/>
  <c r="K113" i="1" s="1"/>
  <c r="B106" i="1"/>
  <c r="L22" i="1"/>
  <c r="I104" i="1" l="1"/>
  <c r="I106" i="1" s="1"/>
  <c r="I113" i="1" s="1"/>
  <c r="O23" i="4"/>
  <c r="D41" i="4"/>
  <c r="F41" i="4" s="1"/>
  <c r="G41" i="4" s="1"/>
  <c r="L27" i="4" s="1"/>
  <c r="M11" i="4"/>
  <c r="K8" i="4"/>
  <c r="K11" i="4" s="1"/>
  <c r="K13" i="4" s="1"/>
  <c r="N23" i="4"/>
  <c r="N18" i="4"/>
  <c r="N19" i="4"/>
  <c r="N20" i="4"/>
  <c r="N21" i="4"/>
  <c r="N22" i="4"/>
  <c r="N17" i="4"/>
  <c r="K12" i="4"/>
  <c r="H11" i="4"/>
  <c r="H6" i="4"/>
  <c r="H7" i="4"/>
  <c r="H8" i="4"/>
  <c r="H9" i="4"/>
  <c r="H10" i="4"/>
  <c r="H5" i="4"/>
  <c r="G11" i="4"/>
  <c r="D11" i="4"/>
  <c r="D6" i="4"/>
  <c r="D7" i="4"/>
  <c r="D8" i="4"/>
  <c r="D9" i="4"/>
  <c r="D10" i="4"/>
  <c r="D5" i="4"/>
  <c r="G6" i="4"/>
  <c r="G7" i="4"/>
  <c r="G8" i="4"/>
  <c r="G9" i="4"/>
  <c r="G10" i="4"/>
  <c r="G5" i="4"/>
  <c r="F85" i="1"/>
  <c r="F86" i="1"/>
  <c r="F87" i="1"/>
  <c r="F88" i="1"/>
  <c r="F74" i="1"/>
  <c r="F75" i="1"/>
  <c r="F76" i="1"/>
  <c r="F77" i="1"/>
  <c r="F78" i="1"/>
  <c r="F79" i="1"/>
  <c r="F80" i="1"/>
  <c r="F81" i="1"/>
  <c r="F82" i="1"/>
  <c r="L65" i="1"/>
  <c r="L66" i="1"/>
  <c r="L67" i="1"/>
  <c r="L68" i="1"/>
  <c r="L69" i="1"/>
  <c r="L70" i="1"/>
  <c r="L71" i="1"/>
  <c r="L64" i="1"/>
  <c r="K72" i="1"/>
  <c r="L45" i="1"/>
  <c r="L49" i="1"/>
  <c r="L50" i="1"/>
  <c r="L51" i="1"/>
  <c r="L52" i="1"/>
  <c r="L53" i="1"/>
  <c r="L54" i="1"/>
  <c r="L55" i="1"/>
  <c r="L56" i="1"/>
  <c r="L57" i="1"/>
  <c r="F53" i="1"/>
  <c r="L46" i="1"/>
  <c r="L44" i="1"/>
  <c r="K43" i="1"/>
  <c r="L43" i="1" s="1"/>
  <c r="I51" i="1"/>
  <c r="I52" i="1"/>
  <c r="I53" i="1"/>
  <c r="I54" i="1"/>
  <c r="I55" i="1"/>
  <c r="I56" i="1"/>
  <c r="I57" i="1"/>
  <c r="F44" i="1"/>
  <c r="F46" i="1"/>
  <c r="F47" i="1"/>
  <c r="F48" i="1"/>
  <c r="F51" i="1"/>
  <c r="F54" i="1"/>
  <c r="F55" i="1"/>
  <c r="F57" i="1"/>
  <c r="L31" i="1"/>
  <c r="L32" i="1"/>
  <c r="L33" i="1"/>
  <c r="L34" i="1"/>
  <c r="L35" i="1"/>
  <c r="L36" i="1"/>
  <c r="L37" i="1"/>
  <c r="L38" i="1"/>
  <c r="L39" i="1"/>
  <c r="L30" i="1"/>
  <c r="I32" i="1"/>
  <c r="I34" i="1"/>
  <c r="I36" i="1"/>
  <c r="I38" i="1"/>
  <c r="I39" i="1"/>
  <c r="I30" i="1"/>
  <c r="F38" i="1"/>
  <c r="F40" i="1"/>
  <c r="F30" i="1"/>
  <c r="K28" i="1"/>
  <c r="H28" i="1"/>
  <c r="E28" i="1"/>
  <c r="F23" i="1"/>
  <c r="F24" i="1"/>
  <c r="F25" i="1"/>
  <c r="F26" i="1"/>
  <c r="F27" i="1"/>
  <c r="E89" i="1"/>
  <c r="F83" i="1"/>
  <c r="L83" i="1"/>
  <c r="I83" i="1"/>
  <c r="L75" i="1"/>
  <c r="K76" i="1"/>
  <c r="L76" i="1" s="1"/>
  <c r="K77" i="1"/>
  <c r="L77" i="1" s="1"/>
  <c r="L81" i="1"/>
  <c r="K82" i="1"/>
  <c r="L82" i="1" s="1"/>
  <c r="L84" i="1"/>
  <c r="L85" i="1"/>
  <c r="K86" i="1"/>
  <c r="L86" i="1" s="1"/>
  <c r="K87" i="1"/>
  <c r="L87" i="1" s="1"/>
  <c r="K88" i="1"/>
  <c r="L88" i="1" s="1"/>
  <c r="L74" i="1"/>
  <c r="H75" i="1"/>
  <c r="I75" i="1" s="1"/>
  <c r="I76" i="1"/>
  <c r="H77" i="1"/>
  <c r="I77" i="1" s="1"/>
  <c r="I81" i="1"/>
  <c r="H82" i="1"/>
  <c r="I82" i="1" s="1"/>
  <c r="H84" i="1"/>
  <c r="I84" i="1" s="1"/>
  <c r="I85" i="1"/>
  <c r="H86" i="1"/>
  <c r="I86" i="1" s="1"/>
  <c r="H87" i="1"/>
  <c r="I87" i="1" s="1"/>
  <c r="H88" i="1"/>
  <c r="I88" i="1" s="1"/>
  <c r="H74" i="1"/>
  <c r="I74" i="1" s="1"/>
  <c r="I65" i="1"/>
  <c r="I66" i="1"/>
  <c r="I67" i="1"/>
  <c r="I68" i="1"/>
  <c r="I69" i="1"/>
  <c r="I70" i="1"/>
  <c r="I71" i="1"/>
  <c r="F65" i="1"/>
  <c r="F66" i="1"/>
  <c r="F67" i="1"/>
  <c r="F68" i="1"/>
  <c r="F69" i="1"/>
  <c r="F70" i="1"/>
  <c r="F71" i="1"/>
  <c r="F64" i="1"/>
  <c r="E50" i="1"/>
  <c r="H50" i="1"/>
  <c r="I50" i="1" s="1"/>
  <c r="F49" i="1"/>
  <c r="K48" i="1"/>
  <c r="H48" i="1"/>
  <c r="I48" i="1" s="1"/>
  <c r="K47" i="1"/>
  <c r="L47" i="1" s="1"/>
  <c r="H47" i="1"/>
  <c r="I47" i="1" s="1"/>
  <c r="H46" i="1"/>
  <c r="I46" i="1" s="1"/>
  <c r="I45" i="1"/>
  <c r="F45" i="1"/>
  <c r="H44" i="1"/>
  <c r="I44" i="1" s="1"/>
  <c r="F43" i="1"/>
  <c r="K41" i="1"/>
  <c r="I40" i="1"/>
  <c r="F39" i="1"/>
  <c r="F37" i="1"/>
  <c r="F36" i="1"/>
  <c r="F35" i="1"/>
  <c r="F33" i="1"/>
  <c r="F34" i="1"/>
  <c r="F32" i="1"/>
  <c r="H41" i="1"/>
  <c r="L24" i="1"/>
  <c r="L25" i="1"/>
  <c r="L26" i="1"/>
  <c r="L27" i="1"/>
  <c r="I26" i="1"/>
  <c r="I27" i="1"/>
  <c r="L23" i="1"/>
  <c r="I23" i="1"/>
  <c r="H12" i="1"/>
  <c r="I12" i="1" s="1"/>
  <c r="H13" i="1"/>
  <c r="I13" i="1" s="1"/>
  <c r="H14" i="1"/>
  <c r="I14" i="1" s="1"/>
  <c r="H15" i="1"/>
  <c r="I15" i="1" s="1"/>
  <c r="H16" i="1"/>
  <c r="I16" i="1" s="1"/>
  <c r="I17" i="1"/>
  <c r="H11" i="1"/>
  <c r="I11" i="1" s="1"/>
  <c r="L28" i="1" l="1"/>
  <c r="H58" i="1"/>
  <c r="K58" i="1"/>
  <c r="E58" i="1"/>
  <c r="E41" i="1"/>
  <c r="I28" i="1"/>
  <c r="H72" i="1"/>
  <c r="I72" i="1"/>
  <c r="L72" i="1"/>
  <c r="F31" i="1"/>
  <c r="F41" i="1" s="1"/>
  <c r="F28" i="1"/>
  <c r="L28" i="4"/>
  <c r="F72" i="1"/>
  <c r="F50" i="1"/>
  <c r="H89" i="1"/>
  <c r="I58" i="1"/>
  <c r="F89" i="1"/>
  <c r="K89" i="1"/>
  <c r="K91" i="1" s="1"/>
  <c r="K112" i="1" s="1"/>
  <c r="I31" i="1"/>
  <c r="I41" i="1" s="1"/>
  <c r="L40" i="1"/>
  <c r="L41" i="1" s="1"/>
  <c r="L48" i="1"/>
  <c r="L58" i="1" s="1"/>
  <c r="F58" i="1"/>
  <c r="C76" i="1"/>
  <c r="C75" i="1"/>
  <c r="C52" i="1"/>
  <c r="C74" i="1"/>
  <c r="C77" i="1"/>
  <c r="C78" i="1"/>
  <c r="C79" i="1"/>
  <c r="C80" i="1"/>
  <c r="C81" i="1"/>
  <c r="C82" i="1"/>
  <c r="C83" i="1"/>
  <c r="C84" i="1"/>
  <c r="C85" i="1"/>
  <c r="C86" i="1"/>
  <c r="C87" i="1"/>
  <c r="C88" i="1"/>
  <c r="C43" i="1"/>
  <c r="C44" i="1"/>
  <c r="C45" i="1"/>
  <c r="C46" i="1"/>
  <c r="C47" i="1"/>
  <c r="C48" i="1"/>
  <c r="C49" i="1"/>
  <c r="C50" i="1"/>
  <c r="C51" i="1"/>
  <c r="C53" i="1"/>
  <c r="C54" i="1"/>
  <c r="C55" i="1"/>
  <c r="C56" i="1"/>
  <c r="C57" i="1"/>
  <c r="C30" i="1"/>
  <c r="C31" i="1"/>
  <c r="C32" i="1"/>
  <c r="C33" i="1"/>
  <c r="C34" i="1"/>
  <c r="C35" i="1"/>
  <c r="C36" i="1"/>
  <c r="C37" i="1"/>
  <c r="C38" i="1"/>
  <c r="C39" i="1"/>
  <c r="C40" i="1"/>
  <c r="C22" i="1"/>
  <c r="C23" i="1"/>
  <c r="C24" i="1"/>
  <c r="C25" i="1"/>
  <c r="C26" i="1"/>
  <c r="C27" i="1"/>
  <c r="C8" i="1"/>
  <c r="C10" i="1"/>
  <c r="C11" i="1"/>
  <c r="C12" i="1"/>
  <c r="C13" i="1"/>
  <c r="C14" i="1"/>
  <c r="C15" i="1"/>
  <c r="C16" i="1"/>
  <c r="C17" i="1"/>
  <c r="B28" i="1"/>
  <c r="B41" i="1"/>
  <c r="B58" i="1"/>
  <c r="C64" i="1"/>
  <c r="C65" i="1"/>
  <c r="C66" i="1"/>
  <c r="C67" i="1"/>
  <c r="C68" i="1"/>
  <c r="C69" i="1"/>
  <c r="C70" i="1"/>
  <c r="C71" i="1"/>
  <c r="B72" i="1"/>
  <c r="B89" i="1"/>
  <c r="C100" i="1"/>
  <c r="C102" i="1"/>
  <c r="C103" i="1"/>
  <c r="C104" i="1"/>
  <c r="C105" i="1"/>
  <c r="C106" i="1"/>
  <c r="H91" i="1" l="1"/>
  <c r="H112" i="1" s="1"/>
  <c r="E91" i="1"/>
  <c r="K114" i="1"/>
  <c r="C89" i="1"/>
  <c r="B91" i="1"/>
  <c r="B93" i="1" s="1"/>
  <c r="F91" i="1"/>
  <c r="K8" i="1"/>
  <c r="K19" i="1" s="1"/>
  <c r="K93" i="1" s="1"/>
  <c r="C58" i="1"/>
  <c r="C41" i="1"/>
  <c r="C28" i="1"/>
  <c r="C72" i="1"/>
  <c r="L89" i="1"/>
  <c r="I89" i="1"/>
  <c r="I91" i="1" s="1"/>
  <c r="I112" i="1" s="1"/>
  <c r="C19" i="1"/>
  <c r="K94" i="1" l="1"/>
  <c r="K95" i="1"/>
  <c r="H8" i="1"/>
  <c r="H19" i="1" s="1"/>
  <c r="H93" i="1" s="1"/>
  <c r="E8" i="1"/>
  <c r="F8" i="1" s="1"/>
  <c r="F19" i="1" s="1"/>
  <c r="F93" i="1" s="1"/>
  <c r="C91" i="1"/>
  <c r="C93" i="1" s="1"/>
  <c r="I8" i="1"/>
  <c r="I19" i="1" s="1"/>
  <c r="L91" i="1"/>
  <c r="L112" i="1" s="1"/>
  <c r="L114" i="1" s="1"/>
  <c r="H114" i="1"/>
  <c r="H94" i="1" l="1"/>
  <c r="I94" i="1" s="1"/>
  <c r="E19" i="1"/>
  <c r="E93" i="1" s="1"/>
  <c r="I93" i="1"/>
  <c r="L8" i="1"/>
  <c r="L19" i="1" s="1"/>
  <c r="L93" i="1" s="1"/>
  <c r="I95" i="1" l="1"/>
  <c r="L94" i="1"/>
  <c r="L95" i="1"/>
  <c r="H95" i="1"/>
  <c r="I114" i="1"/>
  <c r="K59" i="8"/>
  <c r="L59" i="8" s="1"/>
  <c r="L77" i="8" s="1"/>
  <c r="L111" i="8" s="1"/>
  <c r="L132" i="8" s="1"/>
  <c r="L134" i="8" s="1"/>
  <c r="C31" i="8"/>
  <c r="C89" i="8"/>
  <c r="E89" i="8" s="1"/>
  <c r="C106" i="8" l="1"/>
  <c r="E106" i="8" s="1"/>
  <c r="C75" i="8"/>
  <c r="C56" i="8"/>
  <c r="E56" i="8" s="1"/>
  <c r="L19" i="8"/>
  <c r="L31" i="8" s="1"/>
  <c r="L113" i="8" s="1"/>
  <c r="K77" i="8"/>
  <c r="K111" i="8" s="1"/>
  <c r="K132" i="8" s="1"/>
  <c r="K134" i="8" s="1"/>
  <c r="C108" i="8" l="1"/>
  <c r="K19" i="8"/>
  <c r="K31" i="8" s="1"/>
  <c r="K113" i="8" s="1"/>
  <c r="L114" i="8"/>
  <c r="L115" i="8" s="1"/>
  <c r="C110" i="8" l="1"/>
  <c r="E110" i="8" s="1"/>
  <c r="F110" i="8" s="1"/>
  <c r="E108" i="8"/>
  <c r="K114" i="8"/>
  <c r="K115" i="8" s="1"/>
  <c r="H42" i="8"/>
  <c r="H108" i="8" s="1"/>
  <c r="H133" i="8" s="1"/>
  <c r="I36" i="8"/>
  <c r="I42" i="8" s="1"/>
  <c r="I108" i="8" s="1"/>
  <c r="I19" i="8" s="1"/>
  <c r="I31" i="8" s="1"/>
  <c r="I110" i="8" s="1"/>
  <c r="I133" i="8" l="1"/>
  <c r="I135" i="8" s="1"/>
  <c r="I136" i="8" s="1"/>
  <c r="H135" i="8"/>
  <c r="H19" i="8"/>
  <c r="H31" i="8" s="1"/>
  <c r="H110" i="8" s="1"/>
  <c r="H111" i="8" l="1"/>
  <c r="H112" i="8" s="1"/>
  <c r="I111" i="8" l="1"/>
  <c r="H122" i="8"/>
  <c r="H123" i="8" s="1"/>
  <c r="I122" i="8" l="1"/>
  <c r="I123" i="8" s="1"/>
  <c r="I112" i="8"/>
</calcChain>
</file>

<file path=xl/comments1.xml><?xml version="1.0" encoding="utf-8"?>
<comments xmlns="http://schemas.openxmlformats.org/spreadsheetml/2006/main">
  <authors>
    <author>Ivy Waller</author>
  </authors>
  <commentList>
    <comment ref="E53" authorId="0">
      <text>
        <r>
          <rPr>
            <b/>
            <sz val="9"/>
            <color indexed="81"/>
            <rFont val="Tahoma"/>
            <family val="2"/>
          </rPr>
          <t>Ivy Waller:</t>
        </r>
        <r>
          <rPr>
            <sz val="9"/>
            <color indexed="81"/>
            <rFont val="Tahoma"/>
            <family val="2"/>
          </rPr>
          <t xml:space="preserve">
Backflow Preventor Design</t>
        </r>
      </text>
    </comment>
  </commentList>
</comments>
</file>

<file path=xl/sharedStrings.xml><?xml version="1.0" encoding="utf-8"?>
<sst xmlns="http://schemas.openxmlformats.org/spreadsheetml/2006/main" count="820" uniqueCount="325">
  <si>
    <t>Monthly</t>
  </si>
  <si>
    <t>Annual</t>
  </si>
  <si>
    <t>REVENUE:</t>
  </si>
  <si>
    <t>Maintenance Fees</t>
  </si>
  <si>
    <t>Investment Interest</t>
  </si>
  <si>
    <t>Checking Interest</t>
  </si>
  <si>
    <t>Miscellaneous Income</t>
  </si>
  <si>
    <t>Total Revenue</t>
  </si>
  <si>
    <t>EXPENSES:</t>
  </si>
  <si>
    <t>Utilities</t>
  </si>
  <si>
    <t>Electricity</t>
  </si>
  <si>
    <t>TV Cable Fees</t>
  </si>
  <si>
    <t>Water</t>
  </si>
  <si>
    <t>Sewer Fees</t>
  </si>
  <si>
    <t>Gas</t>
  </si>
  <si>
    <t>Telephone</t>
  </si>
  <si>
    <t>Total Utilities</t>
  </si>
  <si>
    <t>Maintenance</t>
  </si>
  <si>
    <t>Building Repair &amp; Maint.</t>
  </si>
  <si>
    <t>Grounds</t>
  </si>
  <si>
    <t>Electrical / Lighting</t>
  </si>
  <si>
    <t>Pest Control</t>
  </si>
  <si>
    <t>Refuse Collection</t>
  </si>
  <si>
    <t>Fire Extinguisher</t>
  </si>
  <si>
    <t>Total Maintenance</t>
  </si>
  <si>
    <t>Administration</t>
  </si>
  <si>
    <t>Office &amp; Administration</t>
  </si>
  <si>
    <t>Management Services</t>
  </si>
  <si>
    <t>Auto Expense</t>
  </si>
  <si>
    <t>Association Meeting Exp.</t>
  </si>
  <si>
    <t>Equipment R&amp;M</t>
  </si>
  <si>
    <t>Audit &amp; Tax Preparation</t>
  </si>
  <si>
    <t>Dues, Subscrip.Education</t>
  </si>
  <si>
    <t>Total Administration</t>
  </si>
  <si>
    <t>Payroll &amp; Benefits</t>
  </si>
  <si>
    <t>Worker's Comp. Insurance</t>
  </si>
  <si>
    <t>Insurance - Medical</t>
  </si>
  <si>
    <t>Total Payroll &amp; Benefits</t>
  </si>
  <si>
    <t>Other Expenses</t>
  </si>
  <si>
    <t>Bad Debt Expense</t>
  </si>
  <si>
    <t>Total Other Expenses</t>
  </si>
  <si>
    <t>Total Operating Expense</t>
  </si>
  <si>
    <t>Surplus (Deficit)</t>
  </si>
  <si>
    <t>Transfer to Reserves</t>
  </si>
  <si>
    <t>Balance</t>
  </si>
  <si>
    <t>RESERVES</t>
  </si>
  <si>
    <t xml:space="preserve"> Monthly </t>
  </si>
  <si>
    <t xml:space="preserve"> Annual </t>
  </si>
  <si>
    <t>REVENUE</t>
  </si>
  <si>
    <t>Reserve Contribution</t>
  </si>
  <si>
    <t>Reserve Interest</t>
  </si>
  <si>
    <t>Totals</t>
  </si>
  <si>
    <t>Laundry &amp; Vending Income</t>
  </si>
  <si>
    <t>Rental Income</t>
  </si>
  <si>
    <t>Commission Income</t>
  </si>
  <si>
    <t>Late Fee Income</t>
  </si>
  <si>
    <t>Resident Manager's Unit R&amp;M</t>
  </si>
  <si>
    <t>Grounds Enhancement</t>
  </si>
  <si>
    <t>Tree Trimming</t>
  </si>
  <si>
    <t>Pool Maintenance</t>
  </si>
  <si>
    <t>Payroll - Salaries &amp; Wages</t>
  </si>
  <si>
    <t>Payroll - Bonus</t>
  </si>
  <si>
    <t>Payroll - Vacation</t>
  </si>
  <si>
    <t>Temporary Disability Ins.</t>
  </si>
  <si>
    <t>Payroll Taxes</t>
  </si>
  <si>
    <t>Payroll Preparation</t>
  </si>
  <si>
    <t>Insurance Property/Liab. Pkg</t>
  </si>
  <si>
    <t>Insurance - Boiler &amp; Machine</t>
  </si>
  <si>
    <t>Insurance - Umbrella Liability</t>
  </si>
  <si>
    <t>Insurance - Fidelity bond</t>
  </si>
  <si>
    <t>Insurance - Directors &amp; Officer</t>
  </si>
  <si>
    <t>Depreciation Expense</t>
  </si>
  <si>
    <t>General Excise Taxes</t>
  </si>
  <si>
    <t>Federal Income Tax</t>
  </si>
  <si>
    <t>State Income Tax</t>
  </si>
  <si>
    <t>Violation Income</t>
  </si>
  <si>
    <t>0% increase 2010</t>
  </si>
  <si>
    <t>Lease Rent</t>
  </si>
  <si>
    <t>Lease Rent Renegotiation</t>
  </si>
  <si>
    <t>0% Increase 2011</t>
  </si>
  <si>
    <t>0% Increase 2012</t>
  </si>
  <si>
    <t xml:space="preserve">Outside Services - </t>
  </si>
  <si>
    <t>Legal Fees MS I &amp; II</t>
  </si>
  <si>
    <t>Legal Fees MS II</t>
  </si>
  <si>
    <t xml:space="preserve">Legal Fees MS I </t>
  </si>
  <si>
    <t>BackFlow Preventor</t>
  </si>
  <si>
    <t>Reserve Studies</t>
  </si>
  <si>
    <t>Rehab Rental Units</t>
  </si>
  <si>
    <t>Association Fees Rented Units</t>
  </si>
  <si>
    <t>Special Assessment to Reserves</t>
  </si>
  <si>
    <t>Reserve Income see reserves</t>
  </si>
  <si>
    <t>Website Development and Hosting</t>
  </si>
  <si>
    <t>Laundry &amp; Vending to MS I Reserve</t>
  </si>
  <si>
    <t>Surplus (Deficit) Transfer to Reserve MS I</t>
  </si>
  <si>
    <t>*Offset by Rent Income</t>
  </si>
  <si>
    <t>* Offset by Rent Income</t>
  </si>
  <si>
    <t>14% Increase 2/1/2013</t>
  </si>
  <si>
    <t>5% Increase 2014</t>
  </si>
  <si>
    <t>Real Property Taxes</t>
  </si>
  <si>
    <t>Insurance - Flood I</t>
  </si>
  <si>
    <t>Insurance - Flood II</t>
  </si>
  <si>
    <t xml:space="preserve"> `2014</t>
  </si>
  <si>
    <t>`2014</t>
  </si>
  <si>
    <t>Reserve Surcharge II to I</t>
  </si>
  <si>
    <t>COMBINED</t>
  </si>
  <si>
    <t>75 UNITS</t>
  </si>
  <si>
    <t>55 UNITS</t>
  </si>
  <si>
    <t>20 UNITS</t>
  </si>
  <si>
    <t>PHASE II STAND ALONE</t>
  </si>
  <si>
    <t>PHASE I STAND ALONE</t>
  </si>
  <si>
    <t>COMMON STAND ALONE</t>
  </si>
  <si>
    <t>From Amended Declaration regarding "Description of Apartments"</t>
  </si>
  <si>
    <t>Building I</t>
  </si>
  <si>
    <t>Building II</t>
  </si>
  <si>
    <t>Building III</t>
  </si>
  <si>
    <t>Building IV</t>
  </si>
  <si>
    <t>Building V</t>
  </si>
  <si>
    <t>Building VI</t>
  </si>
  <si>
    <t>1 Bedroom Apt</t>
  </si>
  <si>
    <t>SQ FT</t>
  </si>
  <si>
    <t>2 Bedroom Apt</t>
  </si>
  <si>
    <t>Total</t>
  </si>
  <si>
    <t>Bottom Floor apartment fotage with lanai</t>
  </si>
  <si>
    <t>Grand Total</t>
  </si>
  <si>
    <t>From "Description of land"</t>
  </si>
  <si>
    <t>LOTS 2-A</t>
  </si>
  <si>
    <t>2-B</t>
  </si>
  <si>
    <t>2-C</t>
  </si>
  <si>
    <t>Gross Land Total</t>
  </si>
  <si>
    <t>Approx. builds space</t>
  </si>
  <si>
    <t>Common Land Total</t>
  </si>
  <si>
    <t>Real Property Tax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</si>
  <si>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</si>
  <si>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</si>
  <si>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</si>
  <si>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</si>
  <si>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</si>
  <si>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</si>
  <si>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</si>
  <si>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</si>
  <si>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</si>
  <si>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</si>
  <si>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</si>
  <si>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</si>
  <si>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Easement A</t>
  </si>
  <si>
    <t>Percentage of Common Land</t>
  </si>
  <si>
    <t>Real Property Tax Common</t>
  </si>
  <si>
    <t>Lease Rent on Common</t>
  </si>
  <si>
    <t>Assessment per unit</t>
  </si>
  <si>
    <t>Total Land Assessment</t>
  </si>
  <si>
    <t>per 100 dollars</t>
  </si>
  <si>
    <t>* tax rate ($9.40)</t>
  </si>
  <si>
    <t>Common Land Tax Total</t>
  </si>
  <si>
    <t>Phase I</t>
  </si>
  <si>
    <t>Phase II</t>
  </si>
  <si>
    <t>Reserve Fees</t>
  </si>
  <si>
    <t>Maint. Fees</t>
  </si>
  <si>
    <t>Backflow Valves</t>
  </si>
  <si>
    <t>Seawall - Repair Contingency</t>
  </si>
  <si>
    <t>per stall</t>
  </si>
  <si>
    <t>sq feet</t>
  </si>
  <si>
    <t>per sq ft</t>
  </si>
  <si>
    <t>Parking Assessment</t>
  </si>
  <si>
    <t>tax rate ($9.40)</t>
  </si>
  <si>
    <t>per unit</t>
  </si>
  <si>
    <t>Major Component</t>
  </si>
  <si>
    <t>Estimated Useful Life</t>
  </si>
  <si>
    <t>Estimated Remaining Life</t>
  </si>
  <si>
    <t>Estimated Current Cost to Replace</t>
  </si>
  <si>
    <t>End of Year 0</t>
  </si>
  <si>
    <t>End of Year 1</t>
  </si>
  <si>
    <t>End of Year 2</t>
  </si>
  <si>
    <t>End of Year 3</t>
  </si>
  <si>
    <t>End of Year 4</t>
  </si>
  <si>
    <t>End of Year 5</t>
  </si>
  <si>
    <t>End of Year 6</t>
  </si>
  <si>
    <t>End of Year 7</t>
  </si>
  <si>
    <t>End of Year 8</t>
  </si>
  <si>
    <t>End of Year 9</t>
  </si>
  <si>
    <t>End of Year 10</t>
  </si>
  <si>
    <t>End of Year 11</t>
  </si>
  <si>
    <t>End of Year 12</t>
  </si>
  <si>
    <t>End of Year 13</t>
  </si>
  <si>
    <t>End of Year 14</t>
  </si>
  <si>
    <t>End of Year 15</t>
  </si>
  <si>
    <t>End of Year 16</t>
  </si>
  <si>
    <t>End of Year 17</t>
  </si>
  <si>
    <t>End of Year 18</t>
  </si>
  <si>
    <t>End of Year 19</t>
  </si>
  <si>
    <t>End of Year 20</t>
  </si>
  <si>
    <t>End of Year 21</t>
  </si>
  <si>
    <t>End of Year 22</t>
  </si>
  <si>
    <t>End of Year 23</t>
  </si>
  <si>
    <t>End of Year 24</t>
  </si>
  <si>
    <t>End of Year 25</t>
  </si>
  <si>
    <t>End of Year 26</t>
  </si>
  <si>
    <t>End of Year 27</t>
  </si>
  <si>
    <t>End of Year 28</t>
  </si>
  <si>
    <t>End of Year 29</t>
  </si>
  <si>
    <t>End of Year 30</t>
  </si>
  <si>
    <t>Carpeting (Walkways) - Bldgs. 1-6</t>
  </si>
  <si>
    <t>Lanai &amp; Walkway Rails (25%)</t>
  </si>
  <si>
    <t>Ext. Fixtures - Bldgs. 1-6</t>
  </si>
  <si>
    <t>Beach Deck Area</t>
  </si>
  <si>
    <t>Plumbing Repairs - Contingency</t>
  </si>
  <si>
    <t>Termite Treatment</t>
  </si>
  <si>
    <t>Water shut-off Valves - Bldg. 1</t>
  </si>
  <si>
    <t>Water shut-off Valves - Bldgs. 2-6</t>
  </si>
  <si>
    <t>Ext. - Fascia/Lanai Repairs (Annual Contingency)</t>
  </si>
  <si>
    <t>Ext. - Walkways Repairs (Contingency)</t>
  </si>
  <si>
    <t>Ext. - Wood (Paint)</t>
  </si>
  <si>
    <t>Spalling Repairs (Contingency)</t>
  </si>
  <si>
    <t>Built-Up Roofing - Bldgs 1-6 (Coat/Repairs)</t>
  </si>
  <si>
    <t>Built-Up Roofing - Bldgs 1-6 (Replace)</t>
  </si>
  <si>
    <t>Composition Shingle - Bldgs 1-6</t>
  </si>
  <si>
    <t>Gutters &amp; Downspouts (Contingency)</t>
  </si>
  <si>
    <t>Storage Areas - Capsheet Roofing (Replace)</t>
  </si>
  <si>
    <t>Fire System - Hoses/Cabinets (Replace)</t>
  </si>
  <si>
    <t>Fire System - Pull Stations (Bldgs 1-6)</t>
  </si>
  <si>
    <t>Fire System - Wet Standpipe (Replace)</t>
  </si>
  <si>
    <t>Ext. - Siding Repairs (Annual Contingency)</t>
  </si>
  <si>
    <t>Total Costs</t>
  </si>
  <si>
    <t>Component cost increase factor @ 3% per annum</t>
  </si>
  <si>
    <t>Estimated replacement cost, in scheduled year (apply cost factor to total)</t>
  </si>
  <si>
    <t>Cash Flow Forecasts</t>
  </si>
  <si>
    <t>Total cash receipts</t>
  </si>
  <si>
    <t>Major Components costs</t>
  </si>
  <si>
    <t>Cash receipts - cash disbursements</t>
  </si>
  <si>
    <t>Cash balance, beginning of year</t>
  </si>
  <si>
    <t>Cash balance, end of year</t>
  </si>
  <si>
    <t>Summary</t>
  </si>
  <si>
    <t>Estimated liability</t>
  </si>
  <si>
    <t>Less cash balance</t>
  </si>
  <si>
    <t>Estimated unfunded liability</t>
  </si>
  <si>
    <t>Estimated unfunded liability per unit (55)</t>
  </si>
  <si>
    <t>Concrete Walkway - Repair Contingency</t>
  </si>
  <si>
    <t>Manager's Unit - Refurbish</t>
  </si>
  <si>
    <t>Water Heater - Laundry</t>
  </si>
  <si>
    <t>Pool Fencing</t>
  </si>
  <si>
    <t>Pool Gates</t>
  </si>
  <si>
    <t>Trash Enclosure Gates</t>
  </si>
  <si>
    <t>Irrigation system - Contingency</t>
  </si>
  <si>
    <t>Pole Light Fixtures</t>
  </si>
  <si>
    <t>Pool Area Lighting</t>
  </si>
  <si>
    <t>Barbecues</t>
  </si>
  <si>
    <t>Electric - Main Disconnects (Replace)</t>
  </si>
  <si>
    <t>Electric - Sub-Panel/Breakers (Replace)</t>
  </si>
  <si>
    <t>Ice Machine</t>
  </si>
  <si>
    <t>Mailboxes</t>
  </si>
  <si>
    <t>Main Electrical Panel</t>
  </si>
  <si>
    <t>Storm Drain - Repair Contingency</t>
  </si>
  <si>
    <t>Ext. - Annual Wood Repair Contingency</t>
  </si>
  <si>
    <t>Ext. - Office Bldg. (Paint)</t>
  </si>
  <si>
    <t>Ext. Pool/Storage/Laundry Bldgs. (Paint)</t>
  </si>
  <si>
    <t>Pool - Filter</t>
  </si>
  <si>
    <t>Pool - Furnishings</t>
  </si>
  <si>
    <t>Pool - Replaster</t>
  </si>
  <si>
    <t>Pool - Restrooms Refurbish</t>
  </si>
  <si>
    <t>Built-Up Roofing (Coat) - Mail/Bath/Storage</t>
  </si>
  <si>
    <t>Built-Up Roofing - Mail/Bath/Storage</t>
  </si>
  <si>
    <t>Built-Up Roofing - Office</t>
  </si>
  <si>
    <t>Gravel Roofing - Pool Trellis Area</t>
  </si>
  <si>
    <t>Laundry - Capsheet Roofing</t>
  </si>
  <si>
    <t>Metal Roofing - Pool Bldg.</t>
  </si>
  <si>
    <t xml:space="preserve">Major Component Replacement Liability </t>
  </si>
  <si>
    <t>Userful life</t>
  </si>
  <si>
    <t>Remaining life</t>
  </si>
  <si>
    <t>Replacement cost</t>
  </si>
  <si>
    <t>Liability</t>
  </si>
  <si>
    <t>Total Liability</t>
  </si>
  <si>
    <t>Parking for Maui Sands I</t>
  </si>
  <si>
    <t>Parking, Water &amp; Sewer</t>
  </si>
  <si>
    <t xml:space="preserve">Mailbox Phase II </t>
  </si>
  <si>
    <t>Increase 2014</t>
  </si>
  <si>
    <t>Paving Lot Resurface</t>
  </si>
  <si>
    <t>Roof Replacement</t>
  </si>
  <si>
    <t>Total Reserve Expenses</t>
  </si>
  <si>
    <t>Escess Revenue / Expense</t>
  </si>
  <si>
    <t>Actual 9 Mos</t>
  </si>
  <si>
    <t>Special Assment Roof</t>
  </si>
  <si>
    <t>Average</t>
  </si>
  <si>
    <t>Projected</t>
  </si>
  <si>
    <t>Budget</t>
  </si>
  <si>
    <t>Phase I 2014</t>
  </si>
  <si>
    <t>Bad Debt Reserve Fees</t>
  </si>
  <si>
    <t>Phase I 2015</t>
  </si>
  <si>
    <t xml:space="preserve">Miscellaneous Income MS II </t>
  </si>
  <si>
    <t>Increase 2015</t>
  </si>
  <si>
    <t>55 units</t>
  </si>
  <si>
    <t>55 Units</t>
  </si>
  <si>
    <t>Actual</t>
  </si>
  <si>
    <t xml:space="preserve">Budgeted </t>
  </si>
  <si>
    <t>Legal Fees I</t>
  </si>
  <si>
    <t>9m /14</t>
  </si>
  <si>
    <t>9m/14</t>
  </si>
  <si>
    <t xml:space="preserve"> </t>
  </si>
  <si>
    <t xml:space="preserve">Over/Under </t>
  </si>
  <si>
    <t>Notes:</t>
  </si>
  <si>
    <t>Column "C" is our year to date actual Costs (9 Months)</t>
  </si>
  <si>
    <t>Column " E" is the monthly average calculated from Column 'C" (divided by 9)</t>
  </si>
  <si>
    <t>Late Interest Income</t>
  </si>
  <si>
    <t>Budgeted</t>
  </si>
  <si>
    <t>Rental Units R/M</t>
  </si>
  <si>
    <t>Rental Intercept Monthly Fees</t>
  </si>
  <si>
    <t>Backflow Preventer</t>
  </si>
  <si>
    <t>Reserve Expenses</t>
  </si>
  <si>
    <t>Key Columns</t>
  </si>
  <si>
    <t>Column "F is the Forecasted Yearly expense (month cost multiplied by 12)</t>
  </si>
  <si>
    <t>Column "I " is MCH Forecasted Budget for 2015</t>
  </si>
  <si>
    <t>Column M , N and O are my control Numbers (  9 months, actual verse Budgeted and  the Over or  for the period</t>
  </si>
  <si>
    <t>I confirmed these number from the Financial Statements ending September 30</t>
  </si>
  <si>
    <t>In Setting Our budget for 2015 We need to Project what our expenses will be for this year then estimate what our forecasted expenses will be in 2015</t>
  </si>
  <si>
    <t>MCH has done this by using our actual expense Year to date then forecasted the expenses for the rest of the year , then projected 2015</t>
  </si>
  <si>
    <t xml:space="preserve">Notes </t>
  </si>
  <si>
    <t>MCH budgeted this to low</t>
  </si>
  <si>
    <t>ok</t>
  </si>
  <si>
    <t>??</t>
  </si>
  <si>
    <t>too low ??</t>
  </si>
  <si>
    <t>too high</t>
  </si>
  <si>
    <t>???</t>
  </si>
  <si>
    <t>Ok</t>
  </si>
  <si>
    <t>OK</t>
  </si>
  <si>
    <t>too low (Chris' estimate was $25 to $35,000)</t>
  </si>
  <si>
    <t>?? 1 or 2 people</t>
  </si>
  <si>
    <t>we wnet ot the higher deductable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</si>
</sst>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"/>
  </numFmts>
  <fonts count="41" x14ac:knownFonts="1">
    <font>
      <sz val="11"/>
      <color theme="1"/>
      <name val="Calibri"/>
      <family val="2"/>
      <scheme val="minor"/>
    </font>
    <font>
      <b/>
      <sz val="10"/>
      <name val="MS Sans Serif"/>
      <family val="2"/>
    </font>
    <font>
      <sz val="10"/>
      <name val="Arial Black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0"/>
      <color theme="1" tint="0.499984740745262"/>
      <name val="MS Sans Serif"/>
      <family val="2"/>
    </font>
    <font>
      <b/>
      <sz val="10"/>
      <color rgb="FFFF0000"/>
      <name val="MS Sans Serif"/>
      <family val="2"/>
    </font>
    <font>
      <b/>
      <u/>
      <sz val="10"/>
      <color rgb="FFFF0000"/>
      <name val="MS Sans Serif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rgb="FFCC00CC"/>
      <name val="Calibri"/>
      <family val="2"/>
      <scheme val="minor"/>
    </font>
    <font>
      <sz val="11"/>
      <color rgb="FFCC00CC"/>
      <name val="Calibri"/>
      <family val="2"/>
      <scheme val="minor"/>
    </font>
    <font>
      <sz val="20"/>
      <color rgb="FFCC00CC"/>
      <name val="Calibri"/>
      <family val="2"/>
      <scheme val="minor"/>
    </font>
    <font>
      <b/>
      <sz val="12"/>
      <color rgb="FFCC00CC"/>
      <name val="Calibri"/>
      <family val="2"/>
      <scheme val="minor"/>
    </font>
    <font>
      <sz val="14"/>
      <color rgb="FFCC00CC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281">
    <xf numFmtId="0" fontId="0" fillId="0" borderId="0" xfId="0"/>
    <xf numFmtId="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/>
    </xf>
    <xf numFmtId="4" fontId="0" fillId="0" borderId="1" xfId="0" applyNumberFormat="1" applyBorder="1"/>
    <xf numFmtId="4" fontId="0" fillId="0" borderId="0" xfId="0" applyNumberFormat="1" applyBorder="1"/>
    <xf numFmtId="4" fontId="3" fillId="0" borderId="0" xfId="0" applyNumberFormat="1" applyFont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center"/>
    </xf>
    <xf numFmtId="3" fontId="0" fillId="0" borderId="0" xfId="0" quotePrefix="1" applyNumberFormat="1"/>
    <xf numFmtId="0" fontId="2" fillId="0" borderId="0" xfId="0" applyFont="1"/>
    <xf numFmtId="3" fontId="0" fillId="0" borderId="0" xfId="0" applyNumberFormat="1"/>
    <xf numFmtId="4" fontId="3" fillId="0" borderId="0" xfId="0" quotePrefix="1" applyNumberFormat="1" applyFont="1" applyAlignment="1">
      <alignment horizontal="center"/>
    </xf>
    <xf numFmtId="4" fontId="6" fillId="0" borderId="0" xfId="0" applyNumberFormat="1" applyFont="1"/>
    <xf numFmtId="0" fontId="7" fillId="0" borderId="0" xfId="0" applyFont="1"/>
    <xf numFmtId="4" fontId="4" fillId="0" borderId="0" xfId="0" applyNumberFormat="1" applyFont="1"/>
    <xf numFmtId="0" fontId="8" fillId="0" borderId="0" xfId="0" applyFont="1"/>
    <xf numFmtId="0" fontId="0" fillId="2" borderId="0" xfId="0" applyFill="1"/>
    <xf numFmtId="0" fontId="3" fillId="2" borderId="0" xfId="0" applyFont="1" applyFill="1" applyAlignment="1">
      <alignment horizontal="center"/>
    </xf>
    <xf numFmtId="4" fontId="0" fillId="2" borderId="0" xfId="0" applyNumberFormat="1" applyFill="1"/>
    <xf numFmtId="1" fontId="3" fillId="0" borderId="0" xfId="0" applyNumberFormat="1" applyFont="1" applyAlignment="1">
      <alignment horizontal="center"/>
    </xf>
    <xf numFmtId="1" fontId="3" fillId="2" borderId="0" xfId="0" applyNumberFormat="1" applyFont="1" applyFill="1" applyAlignment="1">
      <alignment horizontal="center"/>
    </xf>
    <xf numFmtId="4" fontId="3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right"/>
    </xf>
    <xf numFmtId="4" fontId="0" fillId="0" borderId="1" xfId="0" applyNumberFormat="1" applyFont="1" applyBorder="1"/>
    <xf numFmtId="43" fontId="0" fillId="0" borderId="0" xfId="1" applyFont="1"/>
    <xf numFmtId="164" fontId="0" fillId="0" borderId="0" xfId="1" applyNumberFormat="1" applyFont="1"/>
    <xf numFmtId="164" fontId="0" fillId="0" borderId="2" xfId="1" applyNumberFormat="1" applyFont="1" applyBorder="1"/>
    <xf numFmtId="164" fontId="0" fillId="0" borderId="0" xfId="0" applyNumberFormat="1"/>
    <xf numFmtId="164" fontId="0" fillId="0" borderId="2" xfId="0" applyNumberFormat="1" applyBorder="1"/>
    <xf numFmtId="44" fontId="0" fillId="0" borderId="0" xfId="0" applyNumberFormat="1"/>
    <xf numFmtId="44" fontId="0" fillId="0" borderId="2" xfId="0" applyNumberFormat="1" applyBorder="1"/>
    <xf numFmtId="43" fontId="0" fillId="0" borderId="0" xfId="0" applyNumberFormat="1"/>
    <xf numFmtId="4" fontId="0" fillId="0" borderId="2" xfId="0" applyNumberFormat="1" applyBorder="1"/>
    <xf numFmtId="43" fontId="0" fillId="0" borderId="1" xfId="1" applyFont="1" applyBorder="1"/>
    <xf numFmtId="43" fontId="0" fillId="3" borderId="0" xfId="1" applyFont="1" applyFill="1"/>
    <xf numFmtId="0" fontId="0" fillId="0" borderId="0" xfId="0" applyAlignment="1">
      <alignment horizontal="center" wrapText="1"/>
    </xf>
    <xf numFmtId="44" fontId="0" fillId="0" borderId="0" xfId="0" applyNumberFormat="1" applyAlignment="1">
      <alignment horizontal="center" wrapText="1"/>
    </xf>
    <xf numFmtId="44" fontId="0" fillId="0" borderId="1" xfId="0" applyNumberFormat="1" applyBorder="1"/>
    <xf numFmtId="44" fontId="0" fillId="0" borderId="0" xfId="0" applyNumberFormat="1" applyBorder="1"/>
    <xf numFmtId="44" fontId="0" fillId="0" borderId="0" xfId="2" applyNumberFormat="1" applyFont="1"/>
    <xf numFmtId="2" fontId="0" fillId="0" borderId="0" xfId="0" applyNumberFormat="1"/>
    <xf numFmtId="0" fontId="0" fillId="0" borderId="0" xfId="0" applyNumberFormat="1"/>
    <xf numFmtId="165" fontId="0" fillId="0" borderId="0" xfId="0" applyNumberFormat="1"/>
    <xf numFmtId="0" fontId="0" fillId="0" borderId="0" xfId="0" applyAlignment="1">
      <alignment wrapText="1"/>
    </xf>
    <xf numFmtId="44" fontId="0" fillId="0" borderId="3" xfId="0" applyNumberFormat="1" applyBorder="1"/>
    <xf numFmtId="4" fontId="0" fillId="3" borderId="0" xfId="0" applyNumberFormat="1" applyFill="1"/>
    <xf numFmtId="0" fontId="0" fillId="0" borderId="0" xfId="0" applyBorder="1"/>
    <xf numFmtId="0" fontId="0" fillId="0" borderId="10" xfId="0" applyBorder="1"/>
    <xf numFmtId="0" fontId="3" fillId="0" borderId="10" xfId="0" applyFont="1" applyBorder="1"/>
    <xf numFmtId="0" fontId="0" fillId="2" borderId="10" xfId="0" applyFill="1" applyBorder="1"/>
    <xf numFmtId="4" fontId="0" fillId="0" borderId="10" xfId="0" applyNumberFormat="1" applyBorder="1"/>
    <xf numFmtId="4" fontId="0" fillId="2" borderId="10" xfId="0" applyNumberFormat="1" applyFill="1" applyBorder="1"/>
    <xf numFmtId="4" fontId="3" fillId="0" borderId="10" xfId="0" applyNumberFormat="1" applyFont="1" applyBorder="1" applyAlignment="1">
      <alignment horizontal="center"/>
    </xf>
    <xf numFmtId="4" fontId="3" fillId="2" borderId="10" xfId="0" applyNumberFormat="1" applyFont="1" applyFill="1" applyBorder="1" applyAlignment="1">
      <alignment horizontal="center"/>
    </xf>
    <xf numFmtId="4" fontId="0" fillId="3" borderId="10" xfId="0" applyNumberFormat="1" applyFill="1" applyBorder="1"/>
    <xf numFmtId="2" fontId="0" fillId="0" borderId="10" xfId="0" applyNumberFormat="1" applyBorder="1"/>
    <xf numFmtId="0" fontId="1" fillId="0" borderId="10" xfId="0" applyFont="1" applyBorder="1"/>
    <xf numFmtId="0" fontId="5" fillId="0" borderId="10" xfId="0" applyFont="1" applyBorder="1"/>
    <xf numFmtId="0" fontId="1" fillId="0" borderId="10" xfId="0" applyFont="1" applyBorder="1" applyAlignment="1">
      <alignment horizontal="center"/>
    </xf>
    <xf numFmtId="4" fontId="1" fillId="0" borderId="10" xfId="0" applyNumberFormat="1" applyFont="1" applyBorder="1" applyAlignment="1">
      <alignment horizontal="right"/>
    </xf>
    <xf numFmtId="0" fontId="15" fillId="0" borderId="10" xfId="0" applyFont="1" applyBorder="1"/>
    <xf numFmtId="0" fontId="17" fillId="0" borderId="10" xfId="0" applyFont="1" applyBorder="1"/>
    <xf numFmtId="0" fontId="18" fillId="2" borderId="10" xfId="0" applyFont="1" applyFill="1" applyBorder="1"/>
    <xf numFmtId="0" fontId="0" fillId="4" borderId="10" xfId="0" applyFill="1" applyBorder="1"/>
    <xf numFmtId="4" fontId="0" fillId="0" borderId="13" xfId="0" applyNumberFormat="1" applyBorder="1"/>
    <xf numFmtId="0" fontId="0" fillId="2" borderId="13" xfId="0" applyFill="1" applyBorder="1"/>
    <xf numFmtId="4" fontId="0" fillId="2" borderId="13" xfId="0" applyNumberFormat="1" applyFill="1" applyBorder="1"/>
    <xf numFmtId="0" fontId="0" fillId="0" borderId="14" xfId="0" applyBorder="1"/>
    <xf numFmtId="4" fontId="0" fillId="0" borderId="14" xfId="0" applyNumberFormat="1" applyBorder="1"/>
    <xf numFmtId="0" fontId="0" fillId="2" borderId="14" xfId="0" applyFill="1" applyBorder="1"/>
    <xf numFmtId="4" fontId="0" fillId="2" borderId="14" xfId="0" applyNumberFormat="1" applyFill="1" applyBorder="1"/>
    <xf numFmtId="0" fontId="0" fillId="0" borderId="4" xfId="0" applyBorder="1"/>
    <xf numFmtId="4" fontId="0" fillId="0" borderId="15" xfId="0" applyNumberFormat="1" applyBorder="1"/>
    <xf numFmtId="0" fontId="0" fillId="2" borderId="15" xfId="0" applyFill="1" applyBorder="1"/>
    <xf numFmtId="4" fontId="0" fillId="2" borderId="15" xfId="0" applyNumberFormat="1" applyFill="1" applyBorder="1"/>
    <xf numFmtId="4" fontId="0" fillId="0" borderId="16" xfId="0" applyNumberFormat="1" applyBorder="1"/>
    <xf numFmtId="4" fontId="0" fillId="2" borderId="16" xfId="0" applyNumberFormat="1" applyFill="1" applyBorder="1"/>
    <xf numFmtId="0" fontId="0" fillId="3" borderId="4" xfId="0" applyFill="1" applyBorder="1"/>
    <xf numFmtId="4" fontId="0" fillId="3" borderId="15" xfId="0" applyNumberFormat="1" applyFill="1" applyBorder="1"/>
    <xf numFmtId="0" fontId="0" fillId="3" borderId="15" xfId="0" applyFill="1" applyBorder="1"/>
    <xf numFmtId="0" fontId="0" fillId="3" borderId="8" xfId="0" applyFill="1" applyBorder="1"/>
    <xf numFmtId="4" fontId="0" fillId="3" borderId="16" xfId="0" applyNumberFormat="1" applyFill="1" applyBorder="1"/>
    <xf numFmtId="0" fontId="0" fillId="3" borderId="16" xfId="0" applyFill="1" applyBorder="1"/>
    <xf numFmtId="1" fontId="3" fillId="0" borderId="13" xfId="0" applyNumberFormat="1" applyFont="1" applyBorder="1" applyAlignment="1">
      <alignment horizontal="center"/>
    </xf>
    <xf numFmtId="4" fontId="3" fillId="0" borderId="15" xfId="0" applyNumberFormat="1" applyFont="1" applyBorder="1" applyAlignment="1">
      <alignment horizontal="center"/>
    </xf>
    <xf numFmtId="0" fontId="0" fillId="0" borderId="6" xfId="0" applyBorder="1"/>
    <xf numFmtId="0" fontId="0" fillId="0" borderId="17" xfId="0" applyBorder="1"/>
    <xf numFmtId="0" fontId="0" fillId="0" borderId="19" xfId="0" applyBorder="1"/>
    <xf numFmtId="4" fontId="0" fillId="0" borderId="20" xfId="0" applyNumberFormat="1" applyBorder="1"/>
    <xf numFmtId="0" fontId="0" fillId="2" borderId="20" xfId="0" applyFill="1" applyBorder="1"/>
    <xf numFmtId="4" fontId="0" fillId="2" borderId="20" xfId="0" applyNumberFormat="1" applyFill="1" applyBorder="1"/>
    <xf numFmtId="0" fontId="0" fillId="0" borderId="6" xfId="0" applyFont="1" applyBorder="1"/>
    <xf numFmtId="0" fontId="0" fillId="0" borderId="17" xfId="0" applyFont="1" applyBorder="1"/>
    <xf numFmtId="0" fontId="0" fillId="0" borderId="22" xfId="0" applyBorder="1"/>
    <xf numFmtId="4" fontId="3" fillId="0" borderId="20" xfId="0" applyNumberFormat="1" applyFont="1" applyBorder="1"/>
    <xf numFmtId="4" fontId="3" fillId="2" borderId="20" xfId="0" applyNumberFormat="1" applyFont="1" applyFill="1" applyBorder="1"/>
    <xf numFmtId="0" fontId="15" fillId="0" borderId="19" xfId="0" applyFont="1" applyBorder="1"/>
    <xf numFmtId="4" fontId="15" fillId="0" borderId="20" xfId="0" applyNumberFormat="1" applyFont="1" applyBorder="1"/>
    <xf numFmtId="0" fontId="15" fillId="2" borderId="20" xfId="0" applyFont="1" applyFill="1" applyBorder="1"/>
    <xf numFmtId="0" fontId="0" fillId="2" borderId="0" xfId="0" applyFill="1" applyBorder="1"/>
    <xf numFmtId="4" fontId="0" fillId="2" borderId="0" xfId="0" applyNumberFormat="1" applyFill="1" applyBorder="1"/>
    <xf numFmtId="0" fontId="15" fillId="0" borderId="0" xfId="0" applyFont="1" applyBorder="1"/>
    <xf numFmtId="4" fontId="15" fillId="0" borderId="0" xfId="0" applyNumberFormat="1" applyFont="1" applyBorder="1"/>
    <xf numFmtId="0" fontId="15" fillId="2" borderId="0" xfId="0" applyFont="1" applyFill="1" applyBorder="1"/>
    <xf numFmtId="4" fontId="15" fillId="2" borderId="0" xfId="0" applyNumberFormat="1" applyFont="1" applyFill="1" applyBorder="1"/>
    <xf numFmtId="0" fontId="17" fillId="0" borderId="19" xfId="0" applyFont="1" applyBorder="1"/>
    <xf numFmtId="4" fontId="17" fillId="0" borderId="20" xfId="0" applyNumberFormat="1" applyFont="1" applyBorder="1"/>
    <xf numFmtId="4" fontId="17" fillId="2" borderId="20" xfId="0" applyNumberFormat="1" applyFont="1" applyFill="1" applyBorder="1"/>
    <xf numFmtId="1" fontId="3" fillId="2" borderId="14" xfId="0" applyNumberFormat="1" applyFont="1" applyFill="1" applyBorder="1" applyAlignment="1">
      <alignment horizontal="center"/>
    </xf>
    <xf numFmtId="0" fontId="0" fillId="0" borderId="26" xfId="0" applyBorder="1"/>
    <xf numFmtId="4" fontId="0" fillId="0" borderId="27" xfId="0" applyNumberFormat="1" applyBorder="1"/>
    <xf numFmtId="0" fontId="0" fillId="2" borderId="27" xfId="0" applyFill="1" applyBorder="1"/>
    <xf numFmtId="4" fontId="0" fillId="2" borderId="27" xfId="0" applyNumberFormat="1" applyFill="1" applyBorder="1"/>
    <xf numFmtId="0" fontId="15" fillId="0" borderId="8" xfId="0" applyFont="1" applyBorder="1"/>
    <xf numFmtId="4" fontId="15" fillId="0" borderId="16" xfId="0" applyNumberFormat="1" applyFont="1" applyBorder="1"/>
    <xf numFmtId="0" fontId="15" fillId="2" borderId="16" xfId="0" applyFont="1" applyFill="1" applyBorder="1"/>
    <xf numFmtId="4" fontId="22" fillId="0" borderId="10" xfId="0" applyNumberFormat="1" applyFont="1" applyBorder="1"/>
    <xf numFmtId="4" fontId="17" fillId="0" borderId="10" xfId="0" applyNumberFormat="1" applyFont="1" applyBorder="1"/>
    <xf numFmtId="0" fontId="17" fillId="2" borderId="10" xfId="0" applyFont="1" applyFill="1" applyBorder="1"/>
    <xf numFmtId="0" fontId="0" fillId="3" borderId="19" xfId="0" applyFill="1" applyBorder="1"/>
    <xf numFmtId="4" fontId="0" fillId="3" borderId="20" xfId="0" applyNumberFormat="1" applyFill="1" applyBorder="1"/>
    <xf numFmtId="0" fontId="0" fillId="3" borderId="20" xfId="0" applyFill="1" applyBorder="1"/>
    <xf numFmtId="0" fontId="0" fillId="0" borderId="29" xfId="0" applyBorder="1"/>
    <xf numFmtId="4" fontId="18" fillId="0" borderId="20" xfId="0" applyNumberFormat="1" applyFont="1" applyBorder="1"/>
    <xf numFmtId="0" fontId="18" fillId="2" borderId="20" xfId="0" applyFont="1" applyFill="1" applyBorder="1"/>
    <xf numFmtId="4" fontId="18" fillId="2" borderId="20" xfId="0" applyNumberFormat="1" applyFont="1" applyFill="1" applyBorder="1"/>
    <xf numFmtId="0" fontId="17" fillId="0" borderId="13" xfId="0" applyFont="1" applyBorder="1"/>
    <xf numFmtId="0" fontId="17" fillId="4" borderId="19" xfId="0" applyFont="1" applyFill="1" applyBorder="1"/>
    <xf numFmtId="4" fontId="0" fillId="4" borderId="20" xfId="0" applyNumberFormat="1" applyFill="1" applyBorder="1"/>
    <xf numFmtId="0" fontId="0" fillId="4" borderId="20" xfId="0" applyFill="1" applyBorder="1"/>
    <xf numFmtId="0" fontId="21" fillId="4" borderId="19" xfId="0" applyFont="1" applyFill="1" applyBorder="1"/>
    <xf numFmtId="4" fontId="20" fillId="4" borderId="20" xfId="0" applyNumberFormat="1" applyFont="1" applyFill="1" applyBorder="1"/>
    <xf numFmtId="0" fontId="20" fillId="4" borderId="20" xfId="0" applyFont="1" applyFill="1" applyBorder="1"/>
    <xf numFmtId="4" fontId="0" fillId="0" borderId="31" xfId="0" applyNumberFormat="1" applyBorder="1"/>
    <xf numFmtId="4" fontId="0" fillId="0" borderId="32" xfId="0" applyNumberFormat="1" applyBorder="1"/>
    <xf numFmtId="0" fontId="0" fillId="2" borderId="33" xfId="0" applyFill="1" applyBorder="1"/>
    <xf numFmtId="0" fontId="0" fillId="2" borderId="34" xfId="0" applyFill="1" applyBorder="1"/>
    <xf numFmtId="4" fontId="0" fillId="0" borderId="38" xfId="0" applyNumberFormat="1" applyBorder="1"/>
    <xf numFmtId="0" fontId="0" fillId="2" borderId="39" xfId="0" applyFill="1" applyBorder="1"/>
    <xf numFmtId="0" fontId="12" fillId="0" borderId="0" xfId="0" applyFont="1"/>
    <xf numFmtId="44" fontId="23" fillId="0" borderId="0" xfId="0" applyNumberFormat="1" applyFont="1"/>
    <xf numFmtId="0" fontId="23" fillId="0" borderId="0" xfId="0" applyFont="1"/>
    <xf numFmtId="0" fontId="24" fillId="0" borderId="0" xfId="0" applyFont="1"/>
    <xf numFmtId="0" fontId="17" fillId="4" borderId="4" xfId="0" applyFont="1" applyFill="1" applyBorder="1"/>
    <xf numFmtId="0" fontId="17" fillId="4" borderId="22" xfId="0" applyFont="1" applyFill="1" applyBorder="1"/>
    <xf numFmtId="0" fontId="3" fillId="4" borderId="10" xfId="0" applyFont="1" applyFill="1" applyBorder="1" applyAlignment="1">
      <alignment horizontal="center"/>
    </xf>
    <xf numFmtId="4" fontId="0" fillId="4" borderId="14" xfId="0" applyNumberFormat="1" applyFill="1" applyBorder="1"/>
    <xf numFmtId="0" fontId="25" fillId="0" borderId="0" xfId="0" applyFont="1"/>
    <xf numFmtId="0" fontId="26" fillId="0" borderId="0" xfId="0" applyFont="1"/>
    <xf numFmtId="0" fontId="16" fillId="0" borderId="0" xfId="0" applyFont="1"/>
    <xf numFmtId="4" fontId="27" fillId="0" borderId="10" xfId="0" applyNumberFormat="1" applyFont="1" applyBorder="1"/>
    <xf numFmtId="4" fontId="27" fillId="0" borderId="13" xfId="0" applyNumberFormat="1" applyFont="1" applyBorder="1"/>
    <xf numFmtId="4" fontId="28" fillId="0" borderId="20" xfId="0" applyNumberFormat="1" applyFont="1" applyBorder="1"/>
    <xf numFmtId="4" fontId="27" fillId="0" borderId="14" xfId="0" applyNumberFormat="1" applyFont="1" applyBorder="1"/>
    <xf numFmtId="4" fontId="27" fillId="3" borderId="15" xfId="0" applyNumberFormat="1" applyFont="1" applyFill="1" applyBorder="1"/>
    <xf numFmtId="4" fontId="27" fillId="3" borderId="16" xfId="0" applyNumberFormat="1" applyFont="1" applyFill="1" applyBorder="1"/>
    <xf numFmtId="4" fontId="27" fillId="0" borderId="15" xfId="0" applyNumberFormat="1" applyFont="1" applyBorder="1"/>
    <xf numFmtId="4" fontId="27" fillId="0" borderId="20" xfId="0" applyNumberFormat="1" applyFont="1" applyBorder="1"/>
    <xf numFmtId="4" fontId="27" fillId="0" borderId="27" xfId="0" applyNumberFormat="1" applyFont="1" applyBorder="1"/>
    <xf numFmtId="0" fontId="29" fillId="0" borderId="20" xfId="0" applyFont="1" applyBorder="1"/>
    <xf numFmtId="4" fontId="27" fillId="3" borderId="20" xfId="0" applyNumberFormat="1" applyFont="1" applyFill="1" applyBorder="1"/>
    <xf numFmtId="4" fontId="28" fillId="0" borderId="16" xfId="0" applyNumberFormat="1" applyFont="1" applyBorder="1"/>
    <xf numFmtId="0" fontId="27" fillId="0" borderId="14" xfId="0" applyFont="1" applyBorder="1"/>
    <xf numFmtId="4" fontId="30" fillId="0" borderId="10" xfId="0" applyNumberFormat="1" applyFont="1" applyBorder="1"/>
    <xf numFmtId="0" fontId="17" fillId="0" borderId="10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4" fontId="4" fillId="0" borderId="13" xfId="0" applyNumberFormat="1" applyFont="1" applyBorder="1"/>
    <xf numFmtId="4" fontId="14" fillId="0" borderId="20" xfId="0" applyNumberFormat="1" applyFont="1" applyBorder="1"/>
    <xf numFmtId="4" fontId="4" fillId="0" borderId="14" xfId="0" applyNumberFormat="1" applyFont="1" applyBorder="1"/>
    <xf numFmtId="4" fontId="14" fillId="0" borderId="16" xfId="0" applyNumberFormat="1" applyFont="1" applyBorder="1"/>
    <xf numFmtId="4" fontId="13" fillId="0" borderId="10" xfId="0" applyNumberFormat="1" applyFont="1" applyBorder="1"/>
    <xf numFmtId="1" fontId="17" fillId="0" borderId="14" xfId="0" applyNumberFormat="1" applyFont="1" applyBorder="1" applyAlignment="1">
      <alignment horizontal="center"/>
    </xf>
    <xf numFmtId="1" fontId="13" fillId="0" borderId="14" xfId="0" applyNumberFormat="1" applyFont="1" applyBorder="1" applyAlignment="1">
      <alignment horizontal="center"/>
    </xf>
    <xf numFmtId="1" fontId="17" fillId="2" borderId="14" xfId="0" applyNumberFormat="1" applyFont="1" applyFill="1" applyBorder="1" applyAlignment="1">
      <alignment horizontal="center"/>
    </xf>
    <xf numFmtId="4" fontId="17" fillId="0" borderId="10" xfId="0" applyNumberFormat="1" applyFont="1" applyBorder="1" applyAlignment="1">
      <alignment horizontal="center"/>
    </xf>
    <xf numFmtId="4" fontId="13" fillId="0" borderId="10" xfId="0" applyNumberFormat="1" applyFont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0" fontId="30" fillId="4" borderId="10" xfId="0" applyFont="1" applyFill="1" applyBorder="1" applyAlignment="1">
      <alignment horizontal="center"/>
    </xf>
    <xf numFmtId="0" fontId="13" fillId="4" borderId="10" xfId="0" applyFont="1" applyFill="1" applyBorder="1" applyAlignment="1">
      <alignment horizontal="center"/>
    </xf>
    <xf numFmtId="0" fontId="32" fillId="4" borderId="10" xfId="0" applyFont="1" applyFill="1" applyBorder="1"/>
    <xf numFmtId="4" fontId="32" fillId="0" borderId="10" xfId="0" applyNumberFormat="1" applyFont="1" applyBorder="1"/>
    <xf numFmtId="4" fontId="32" fillId="0" borderId="13" xfId="0" applyNumberFormat="1" applyFont="1" applyBorder="1"/>
    <xf numFmtId="4" fontId="33" fillId="4" borderId="20" xfId="0" applyNumberFormat="1" applyFont="1" applyFill="1" applyBorder="1"/>
    <xf numFmtId="0" fontId="31" fillId="0" borderId="10" xfId="0" applyFont="1" applyBorder="1" applyAlignment="1">
      <alignment horizontal="center"/>
    </xf>
    <xf numFmtId="4" fontId="32" fillId="0" borderId="35" xfId="0" applyNumberFormat="1" applyFont="1" applyBorder="1"/>
    <xf numFmtId="4" fontId="32" fillId="0" borderId="36" xfId="0" applyNumberFormat="1" applyFont="1" applyBorder="1"/>
    <xf numFmtId="4" fontId="32" fillId="0" borderId="37" xfId="0" applyNumberFormat="1" applyFont="1" applyBorder="1"/>
    <xf numFmtId="4" fontId="34" fillId="0" borderId="20" xfId="0" applyNumberFormat="1" applyFont="1" applyBorder="1"/>
    <xf numFmtId="4" fontId="32" fillId="0" borderId="0" xfId="0" applyNumberFormat="1" applyFont="1" applyBorder="1"/>
    <xf numFmtId="4" fontId="32" fillId="4" borderId="20" xfId="0" applyNumberFormat="1" applyFont="1" applyFill="1" applyBorder="1"/>
    <xf numFmtId="4" fontId="34" fillId="0" borderId="0" xfId="0" applyNumberFormat="1" applyFont="1" applyBorder="1"/>
    <xf numFmtId="4" fontId="32" fillId="0" borderId="14" xfId="0" applyNumberFormat="1" applyFont="1" applyBorder="1"/>
    <xf numFmtId="4" fontId="32" fillId="3" borderId="15" xfId="0" applyNumberFormat="1" applyFont="1" applyFill="1" applyBorder="1"/>
    <xf numFmtId="4" fontId="32" fillId="3" borderId="16" xfId="0" applyNumberFormat="1" applyFont="1" applyFill="1" applyBorder="1"/>
    <xf numFmtId="4" fontId="32" fillId="0" borderId="15" xfId="0" applyNumberFormat="1" applyFont="1" applyBorder="1"/>
    <xf numFmtId="4" fontId="32" fillId="0" borderId="20" xfId="0" applyNumberFormat="1" applyFont="1" applyBorder="1"/>
    <xf numFmtId="4" fontId="32" fillId="0" borderId="27" xfId="0" applyNumberFormat="1" applyFont="1" applyBorder="1"/>
    <xf numFmtId="4" fontId="35" fillId="0" borderId="20" xfId="0" applyNumberFormat="1" applyFont="1" applyBorder="1"/>
    <xf numFmtId="4" fontId="32" fillId="3" borderId="20" xfId="0" applyNumberFormat="1" applyFont="1" applyFill="1" applyBorder="1"/>
    <xf numFmtId="4" fontId="34" fillId="0" borderId="16" xfId="0" applyNumberFormat="1" applyFont="1" applyBorder="1"/>
    <xf numFmtId="4" fontId="31" fillId="0" borderId="10" xfId="0" applyNumberFormat="1" applyFont="1" applyBorder="1"/>
    <xf numFmtId="4" fontId="4" fillId="0" borderId="0" xfId="0" applyNumberFormat="1" applyFont="1" applyBorder="1"/>
    <xf numFmtId="4" fontId="4" fillId="4" borderId="20" xfId="0" applyNumberFormat="1" applyFont="1" applyFill="1" applyBorder="1"/>
    <xf numFmtId="4" fontId="14" fillId="0" borderId="0" xfId="0" applyNumberFormat="1" applyFont="1" applyBorder="1"/>
    <xf numFmtId="0" fontId="37" fillId="0" borderId="0" xfId="0" applyFont="1"/>
    <xf numFmtId="0" fontId="39" fillId="0" borderId="10" xfId="0" applyFont="1" applyBorder="1"/>
    <xf numFmtId="0" fontId="40" fillId="0" borderId="10" xfId="0" applyFont="1" applyBorder="1"/>
    <xf numFmtId="0" fontId="40" fillId="0" borderId="10" xfId="0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0" fontId="39" fillId="4" borderId="10" xfId="0" applyFont="1" applyFill="1" applyBorder="1"/>
    <xf numFmtId="0" fontId="40" fillId="4" borderId="10" xfId="0" applyFont="1" applyFill="1" applyBorder="1" applyAlignment="1">
      <alignment horizontal="center"/>
    </xf>
    <xf numFmtId="0" fontId="38" fillId="4" borderId="10" xfId="0" applyFont="1" applyFill="1" applyBorder="1" applyAlignment="1">
      <alignment horizontal="center"/>
    </xf>
    <xf numFmtId="0" fontId="40" fillId="4" borderId="10" xfId="0" applyFont="1" applyFill="1" applyBorder="1"/>
    <xf numFmtId="0" fontId="37" fillId="4" borderId="10" xfId="0" applyFont="1" applyFill="1" applyBorder="1"/>
    <xf numFmtId="4" fontId="39" fillId="0" borderId="10" xfId="0" applyNumberFormat="1" applyFont="1" applyBorder="1"/>
    <xf numFmtId="0" fontId="39" fillId="2" borderId="10" xfId="0" applyFont="1" applyFill="1" applyBorder="1"/>
    <xf numFmtId="4" fontId="37" fillId="2" borderId="10" xfId="0" applyNumberFormat="1" applyFont="1" applyFill="1" applyBorder="1"/>
    <xf numFmtId="4" fontId="37" fillId="0" borderId="10" xfId="0" applyNumberFormat="1" applyFont="1" applyBorder="1"/>
    <xf numFmtId="4" fontId="39" fillId="0" borderId="10" xfId="0" applyNumberFormat="1" applyFont="1" applyFill="1" applyBorder="1"/>
    <xf numFmtId="0" fontId="39" fillId="0" borderId="13" xfId="0" applyFont="1" applyBorder="1"/>
    <xf numFmtId="4" fontId="39" fillId="0" borderId="13" xfId="0" applyNumberFormat="1" applyFont="1" applyBorder="1"/>
    <xf numFmtId="0" fontId="39" fillId="2" borderId="13" xfId="0" applyFont="1" applyFill="1" applyBorder="1"/>
    <xf numFmtId="4" fontId="37" fillId="2" borderId="13" xfId="0" applyNumberFormat="1" applyFont="1" applyFill="1" applyBorder="1"/>
    <xf numFmtId="4" fontId="37" fillId="0" borderId="13" xfId="0" applyNumberFormat="1" applyFont="1" applyBorder="1"/>
    <xf numFmtId="4" fontId="14" fillId="0" borderId="10" xfId="0" applyNumberFormat="1" applyFont="1" applyBorder="1"/>
    <xf numFmtId="4" fontId="14" fillId="0" borderId="13" xfId="0" applyNumberFormat="1" applyFont="1" applyBorder="1"/>
    <xf numFmtId="44" fontId="36" fillId="0" borderId="0" xfId="3" applyFont="1"/>
    <xf numFmtId="44" fontId="36" fillId="0" borderId="14" xfId="3" applyFont="1" applyBorder="1"/>
    <xf numFmtId="44" fontId="36" fillId="0" borderId="10" xfId="3" applyFont="1" applyBorder="1"/>
    <xf numFmtId="44" fontId="36" fillId="4" borderId="10" xfId="3" applyFont="1" applyFill="1" applyBorder="1"/>
    <xf numFmtId="44" fontId="36" fillId="0" borderId="10" xfId="3" applyFont="1" applyFill="1" applyBorder="1"/>
    <xf numFmtId="44" fontId="36" fillId="0" borderId="13" xfId="3" applyFont="1" applyBorder="1"/>
    <xf numFmtId="44" fontId="36" fillId="4" borderId="20" xfId="3" applyFont="1" applyFill="1" applyBorder="1"/>
    <xf numFmtId="44" fontId="36" fillId="4" borderId="21" xfId="3" applyFont="1" applyFill="1" applyBorder="1"/>
    <xf numFmtId="44" fontId="36" fillId="0" borderId="11" xfId="3" applyFont="1" applyBorder="1"/>
    <xf numFmtId="44" fontId="36" fillId="0" borderId="12" xfId="3" applyFont="1" applyBorder="1"/>
    <xf numFmtId="44" fontId="36" fillId="0" borderId="19" xfId="3" applyFont="1" applyBorder="1" applyAlignment="1">
      <alignment horizontal="center"/>
    </xf>
    <xf numFmtId="44" fontId="36" fillId="0" borderId="21" xfId="3" applyFont="1" applyBorder="1" applyAlignment="1">
      <alignment horizontal="center"/>
    </xf>
    <xf numFmtId="44" fontId="36" fillId="4" borderId="27" xfId="3" applyFont="1" applyFill="1" applyBorder="1"/>
    <xf numFmtId="44" fontId="36" fillId="4" borderId="30" xfId="3" applyFont="1" applyFill="1" applyBorder="1"/>
    <xf numFmtId="44" fontId="36" fillId="0" borderId="24" xfId="3" applyFont="1" applyBorder="1"/>
    <xf numFmtId="44" fontId="36" fillId="0" borderId="25" xfId="3" applyFont="1" applyBorder="1"/>
    <xf numFmtId="44" fontId="36" fillId="0" borderId="0" xfId="3" applyFont="1" applyBorder="1"/>
    <xf numFmtId="44" fontId="36" fillId="0" borderId="23" xfId="3" applyFont="1" applyBorder="1"/>
    <xf numFmtId="44" fontId="36" fillId="0" borderId="7" xfId="3" applyFont="1" applyBorder="1"/>
    <xf numFmtId="44" fontId="36" fillId="0" borderId="18" xfId="3" applyFont="1" applyBorder="1"/>
    <xf numFmtId="44" fontId="36" fillId="0" borderId="20" xfId="3" applyFont="1" applyBorder="1"/>
    <xf numFmtId="44" fontId="36" fillId="0" borderId="21" xfId="3" applyFont="1" applyBorder="1"/>
    <xf numFmtId="44" fontId="36" fillId="3" borderId="15" xfId="3" applyFont="1" applyFill="1" applyBorder="1"/>
    <xf numFmtId="44" fontId="36" fillId="3" borderId="5" xfId="3" applyFont="1" applyFill="1" applyBorder="1"/>
    <xf numFmtId="44" fontId="36" fillId="3" borderId="16" xfId="3" applyFont="1" applyFill="1" applyBorder="1"/>
    <xf numFmtId="44" fontId="36" fillId="3" borderId="9" xfId="3" applyFont="1" applyFill="1" applyBorder="1"/>
    <xf numFmtId="44" fontId="36" fillId="0" borderId="7" xfId="3" applyFont="1" applyFill="1" applyBorder="1"/>
    <xf numFmtId="44" fontId="36" fillId="0" borderId="21" xfId="3" applyFont="1" applyFill="1" applyBorder="1"/>
    <xf numFmtId="44" fontId="36" fillId="0" borderId="15" xfId="3" applyFont="1" applyBorder="1"/>
    <xf numFmtId="44" fontId="36" fillId="0" borderId="5" xfId="3" applyFont="1" applyBorder="1"/>
    <xf numFmtId="44" fontId="36" fillId="0" borderId="27" xfId="3" applyFont="1" applyBorder="1"/>
    <xf numFmtId="44" fontId="36" fillId="0" borderId="28" xfId="3" applyFont="1" applyBorder="1"/>
    <xf numFmtId="44" fontId="36" fillId="3" borderId="20" xfId="3" applyFont="1" applyFill="1" applyBorder="1"/>
    <xf numFmtId="44" fontId="36" fillId="3" borderId="21" xfId="3" applyFont="1" applyFill="1" applyBorder="1"/>
    <xf numFmtId="44" fontId="36" fillId="0" borderId="30" xfId="3" applyFont="1" applyBorder="1"/>
    <xf numFmtId="44" fontId="36" fillId="0" borderId="16" xfId="3" applyFont="1" applyBorder="1"/>
    <xf numFmtId="44" fontId="36" fillId="0" borderId="9" xfId="3" applyFont="1" applyBorder="1"/>
    <xf numFmtId="0" fontId="23" fillId="4" borderId="0" xfId="0" applyFont="1" applyFill="1"/>
    <xf numFmtId="44" fontId="23" fillId="0" borderId="10" xfId="0" applyNumberFormat="1" applyFont="1" applyBorder="1"/>
    <xf numFmtId="4" fontId="14" fillId="0" borderId="14" xfId="0" applyNumberFormat="1" applyFont="1" applyBorder="1"/>
    <xf numFmtId="0" fontId="14" fillId="0" borderId="10" xfId="0" applyFont="1" applyBorder="1" applyAlignment="1">
      <alignment horizontal="center"/>
    </xf>
    <xf numFmtId="0" fontId="14" fillId="4" borderId="10" xfId="0" applyFont="1" applyFill="1" applyBorder="1" applyAlignment="1">
      <alignment horizontal="center"/>
    </xf>
    <xf numFmtId="4" fontId="14" fillId="3" borderId="15" xfId="0" applyNumberFormat="1" applyFont="1" applyFill="1" applyBorder="1"/>
    <xf numFmtId="4" fontId="14" fillId="3" borderId="16" xfId="0" applyNumberFormat="1" applyFont="1" applyFill="1" applyBorder="1"/>
    <xf numFmtId="4" fontId="14" fillId="0" borderId="15" xfId="0" applyNumberFormat="1" applyFont="1" applyBorder="1"/>
    <xf numFmtId="4" fontId="14" fillId="0" borderId="27" xfId="0" applyNumberFormat="1" applyFont="1" applyBorder="1"/>
    <xf numFmtId="4" fontId="14" fillId="3" borderId="20" xfId="0" applyNumberFormat="1" applyFont="1" applyFill="1" applyBorder="1"/>
    <xf numFmtId="0" fontId="19" fillId="0" borderId="0" xfId="0" applyFont="1"/>
    <xf numFmtId="0" fontId="35" fillId="0" borderId="0" xfId="0" applyFont="1"/>
    <xf numFmtId="0" fontId="29" fillId="0" borderId="0" xfId="0" applyFont="1"/>
    <xf numFmtId="0" fontId="18" fillId="0" borderId="0" xfId="0" applyFont="1"/>
    <xf numFmtId="44" fontId="23" fillId="0" borderId="41" xfId="0" applyNumberFormat="1" applyFont="1" applyBorder="1"/>
    <xf numFmtId="44" fontId="23" fillId="0" borderId="40" xfId="0" applyNumberFormat="1" applyFont="1" applyBorder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CC00CC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36"/>
  <sheetViews>
    <sheetView topLeftCell="B1" zoomScaleNormal="100" workbookViewId="0">
      <selection sqref="A1:XFD1048576"/>
    </sheetView>
  </sheetViews>
  <sheetFormatPr defaultRowHeight="14.4" x14ac:dyDescent="0.3"/>
  <cols>
    <col min="1" max="1" width="28.6640625" customWidth="1"/>
    <col min="2" max="2" width="13.6640625" customWidth="1"/>
    <col min="3" max="3" width="12.6640625" customWidth="1"/>
    <col min="4" max="4" width="3.88671875" customWidth="1"/>
    <col min="5" max="5" width="10.5546875" customWidth="1"/>
    <col min="6" max="6" width="10.88671875" customWidth="1"/>
    <col min="7" max="7" width="4" customWidth="1"/>
    <col min="8" max="8" width="11.109375" customWidth="1"/>
    <col min="9" max="9" width="11.33203125" customWidth="1"/>
    <col min="10" max="10" width="4.5546875" customWidth="1"/>
    <col min="11" max="11" width="10.88671875" hidden="1" customWidth="1"/>
    <col min="12" max="12" width="11.6640625" hidden="1" customWidth="1"/>
  </cols>
  <sheetData>
    <row r="1" spans="1:12" ht="15" x14ac:dyDescent="0.25">
      <c r="B1" s="2" t="s">
        <v>104</v>
      </c>
      <c r="C1" s="2"/>
      <c r="E1" s="2" t="s">
        <v>110</v>
      </c>
      <c r="I1" s="23" t="s">
        <v>109</v>
      </c>
      <c r="L1" s="3" t="s">
        <v>108</v>
      </c>
    </row>
    <row r="2" spans="1:12" ht="15" x14ac:dyDescent="0.25">
      <c r="A2" t="s">
        <v>76</v>
      </c>
      <c r="B2" s="2"/>
      <c r="C2" s="2"/>
      <c r="H2" s="3"/>
      <c r="I2" s="3"/>
      <c r="J2" s="3"/>
      <c r="K2" s="3"/>
      <c r="L2" s="3"/>
    </row>
    <row r="3" spans="1:12" ht="15" x14ac:dyDescent="0.25">
      <c r="A3" t="s">
        <v>79</v>
      </c>
      <c r="B3" s="2"/>
      <c r="C3" s="2"/>
      <c r="H3" s="3"/>
      <c r="I3" s="3"/>
      <c r="J3" s="3"/>
      <c r="K3" s="3"/>
      <c r="L3" s="3"/>
    </row>
    <row r="4" spans="1:12" ht="15" x14ac:dyDescent="0.25">
      <c r="A4" t="s">
        <v>80</v>
      </c>
      <c r="B4" s="2" t="s">
        <v>105</v>
      </c>
      <c r="C4" s="2"/>
      <c r="H4" s="3" t="s">
        <v>106</v>
      </c>
      <c r="I4" s="3"/>
      <c r="J4" s="3"/>
      <c r="K4" s="3" t="s">
        <v>107</v>
      </c>
      <c r="L4" s="3"/>
    </row>
    <row r="5" spans="1:12" ht="15" x14ac:dyDescent="0.25">
      <c r="A5" t="s">
        <v>96</v>
      </c>
      <c r="B5" s="3">
        <v>2014</v>
      </c>
      <c r="C5" s="3">
        <v>2014</v>
      </c>
      <c r="D5" s="17"/>
      <c r="E5" s="3">
        <v>2014</v>
      </c>
      <c r="F5" s="3">
        <v>2014</v>
      </c>
      <c r="G5" s="17"/>
      <c r="H5" s="3">
        <v>2014</v>
      </c>
      <c r="I5" s="3"/>
      <c r="J5" s="18"/>
      <c r="K5" s="3">
        <v>2014</v>
      </c>
      <c r="L5" s="3"/>
    </row>
    <row r="6" spans="1:12" ht="15" x14ac:dyDescent="0.25">
      <c r="A6" t="s">
        <v>97</v>
      </c>
      <c r="B6" s="3" t="s">
        <v>0</v>
      </c>
      <c r="C6" s="3" t="s">
        <v>1</v>
      </c>
      <c r="D6" s="17"/>
      <c r="E6" s="3" t="s">
        <v>0</v>
      </c>
      <c r="F6" s="3" t="s">
        <v>1</v>
      </c>
      <c r="G6" s="17"/>
      <c r="H6" s="3" t="s">
        <v>0</v>
      </c>
      <c r="I6" s="3" t="s">
        <v>1</v>
      </c>
      <c r="J6" s="18"/>
      <c r="K6" s="3" t="s">
        <v>0</v>
      </c>
      <c r="L6" s="3" t="s">
        <v>1</v>
      </c>
    </row>
    <row r="7" spans="1:12" ht="15" x14ac:dyDescent="0.25">
      <c r="A7" s="2" t="s">
        <v>2</v>
      </c>
      <c r="D7" s="17"/>
      <c r="G7" s="17"/>
      <c r="J7" s="17"/>
    </row>
    <row r="8" spans="1:12" ht="15" x14ac:dyDescent="0.25">
      <c r="A8" t="s">
        <v>3</v>
      </c>
      <c r="B8" s="1">
        <v>45800</v>
      </c>
      <c r="C8" s="1">
        <f>B8*12</f>
        <v>549600</v>
      </c>
      <c r="D8" s="17"/>
      <c r="E8" s="1">
        <f>E91</f>
        <v>0</v>
      </c>
      <c r="F8" s="1">
        <f>E8*12</f>
        <v>0</v>
      </c>
      <c r="G8" s="17"/>
      <c r="H8" s="1">
        <f>H91</f>
        <v>42614.966666666667</v>
      </c>
      <c r="I8" s="1">
        <f>I91</f>
        <v>511379.6</v>
      </c>
      <c r="J8" s="19"/>
      <c r="K8" s="1">
        <f>K91</f>
        <v>13904.676666666666</v>
      </c>
      <c r="L8" s="1">
        <f>L91</f>
        <v>166856.12</v>
      </c>
    </row>
    <row r="9" spans="1:12" ht="15" x14ac:dyDescent="0.25">
      <c r="A9" t="s">
        <v>90</v>
      </c>
      <c r="B9" s="1"/>
      <c r="C9" s="1"/>
      <c r="D9" s="17"/>
      <c r="E9" s="1"/>
      <c r="F9" s="1"/>
      <c r="G9" s="17"/>
      <c r="H9" s="1"/>
      <c r="I9" s="1"/>
      <c r="J9" s="19"/>
      <c r="K9" s="1"/>
      <c r="L9" s="1"/>
    </row>
    <row r="10" spans="1:12" ht="15" x14ac:dyDescent="0.25">
      <c r="A10" t="s">
        <v>4</v>
      </c>
      <c r="B10" s="1">
        <v>10</v>
      </c>
      <c r="C10" s="1">
        <f t="shared" ref="C10:C17" si="0">B10*12</f>
        <v>120</v>
      </c>
      <c r="D10" s="17"/>
      <c r="E10" s="1">
        <v>0</v>
      </c>
      <c r="F10" s="1">
        <v>0</v>
      </c>
      <c r="G10" s="17"/>
      <c r="H10" s="1">
        <f>B10</f>
        <v>10</v>
      </c>
      <c r="I10" s="1">
        <f>H10*12</f>
        <v>120</v>
      </c>
      <c r="J10" s="19"/>
      <c r="K10" s="1">
        <v>0</v>
      </c>
      <c r="L10" s="1">
        <v>0</v>
      </c>
    </row>
    <row r="11" spans="1:12" ht="15" x14ac:dyDescent="0.25">
      <c r="A11" t="s">
        <v>5</v>
      </c>
      <c r="B11" s="1">
        <v>1</v>
      </c>
      <c r="C11" s="1">
        <f t="shared" si="0"/>
        <v>12</v>
      </c>
      <c r="D11" s="17"/>
      <c r="E11" s="1">
        <v>0</v>
      </c>
      <c r="F11" s="1">
        <v>0</v>
      </c>
      <c r="G11" s="17"/>
      <c r="H11" s="1">
        <f>B11</f>
        <v>1</v>
      </c>
      <c r="I11" s="1">
        <f t="shared" ref="I11:I17" si="1">H11*12</f>
        <v>12</v>
      </c>
      <c r="J11" s="19"/>
      <c r="K11" s="1">
        <v>0</v>
      </c>
      <c r="L11" s="1">
        <v>0</v>
      </c>
    </row>
    <row r="12" spans="1:12" ht="15" x14ac:dyDescent="0.25">
      <c r="A12" t="s">
        <v>52</v>
      </c>
      <c r="B12" s="1">
        <v>1</v>
      </c>
      <c r="C12" s="1">
        <f t="shared" si="0"/>
        <v>12</v>
      </c>
      <c r="D12" s="17"/>
      <c r="E12" s="1">
        <v>0</v>
      </c>
      <c r="F12" s="1">
        <v>0</v>
      </c>
      <c r="G12" s="17"/>
      <c r="H12" s="1">
        <f t="shared" ref="H12:H16" si="2">B12</f>
        <v>1</v>
      </c>
      <c r="I12" s="1">
        <f t="shared" si="1"/>
        <v>12</v>
      </c>
      <c r="J12" s="19"/>
      <c r="K12" s="1">
        <v>0</v>
      </c>
      <c r="L12" s="1">
        <v>0</v>
      </c>
    </row>
    <row r="13" spans="1:12" ht="15" x14ac:dyDescent="0.25">
      <c r="A13" t="s">
        <v>75</v>
      </c>
      <c r="B13" s="1">
        <v>50</v>
      </c>
      <c r="C13" s="1">
        <f>B13*12</f>
        <v>600</v>
      </c>
      <c r="D13" s="17"/>
      <c r="E13" s="1">
        <v>0</v>
      </c>
      <c r="F13" s="1">
        <v>0</v>
      </c>
      <c r="G13" s="17"/>
      <c r="H13" s="1">
        <f t="shared" si="2"/>
        <v>50</v>
      </c>
      <c r="I13" s="1">
        <f t="shared" si="1"/>
        <v>600</v>
      </c>
      <c r="J13" s="19"/>
      <c r="K13" s="1">
        <v>0</v>
      </c>
      <c r="L13" s="1">
        <v>0</v>
      </c>
    </row>
    <row r="14" spans="1:12" ht="15" x14ac:dyDescent="0.25">
      <c r="A14" t="s">
        <v>53</v>
      </c>
      <c r="B14" s="1">
        <v>6000</v>
      </c>
      <c r="C14" s="1">
        <f t="shared" si="0"/>
        <v>72000</v>
      </c>
      <c r="D14" s="17"/>
      <c r="E14" s="1">
        <v>0</v>
      </c>
      <c r="F14" s="1">
        <v>0</v>
      </c>
      <c r="G14" s="17"/>
      <c r="H14" s="1">
        <f t="shared" si="2"/>
        <v>6000</v>
      </c>
      <c r="I14" s="1">
        <f t="shared" si="1"/>
        <v>72000</v>
      </c>
      <c r="J14" s="19"/>
      <c r="K14" s="1">
        <v>1000</v>
      </c>
      <c r="L14" s="1">
        <f>K14*12</f>
        <v>12000</v>
      </c>
    </row>
    <row r="15" spans="1:12" ht="15" x14ac:dyDescent="0.25">
      <c r="A15" t="s">
        <v>54</v>
      </c>
      <c r="B15" s="1">
        <v>1</v>
      </c>
      <c r="C15" s="1">
        <f t="shared" si="0"/>
        <v>12</v>
      </c>
      <c r="D15" s="17"/>
      <c r="E15" s="1">
        <v>0</v>
      </c>
      <c r="F15" s="1">
        <v>0</v>
      </c>
      <c r="G15" s="17"/>
      <c r="H15" s="1">
        <f t="shared" si="2"/>
        <v>1</v>
      </c>
      <c r="I15" s="1">
        <f t="shared" si="1"/>
        <v>12</v>
      </c>
      <c r="J15" s="19"/>
      <c r="K15" s="1">
        <v>0</v>
      </c>
      <c r="L15" s="1">
        <v>0</v>
      </c>
    </row>
    <row r="16" spans="1:12" ht="15" x14ac:dyDescent="0.25">
      <c r="A16" t="s">
        <v>55</v>
      </c>
      <c r="B16" s="1">
        <v>800</v>
      </c>
      <c r="C16" s="1">
        <f t="shared" si="0"/>
        <v>9600</v>
      </c>
      <c r="D16" s="17"/>
      <c r="E16" s="1">
        <v>0</v>
      </c>
      <c r="F16" s="1">
        <v>0</v>
      </c>
      <c r="G16" s="17"/>
      <c r="H16" s="1">
        <f t="shared" si="2"/>
        <v>800</v>
      </c>
      <c r="I16" s="1">
        <f t="shared" si="1"/>
        <v>9600</v>
      </c>
      <c r="J16" s="19"/>
      <c r="K16" s="1">
        <v>0</v>
      </c>
      <c r="L16" s="1">
        <v>0</v>
      </c>
    </row>
    <row r="17" spans="1:12" ht="15" x14ac:dyDescent="0.25">
      <c r="A17" t="s">
        <v>6</v>
      </c>
      <c r="B17" s="1">
        <v>1</v>
      </c>
      <c r="C17" s="1">
        <f t="shared" si="0"/>
        <v>12</v>
      </c>
      <c r="D17" s="17"/>
      <c r="E17" s="1">
        <v>0</v>
      </c>
      <c r="F17" s="1">
        <v>0</v>
      </c>
      <c r="G17" s="17"/>
      <c r="H17" s="46">
        <f>K84</f>
        <v>4875.76</v>
      </c>
      <c r="I17" s="46">
        <f t="shared" si="1"/>
        <v>58509.120000000003</v>
      </c>
      <c r="J17" s="19"/>
      <c r="K17" s="1">
        <v>0</v>
      </c>
      <c r="L17" s="1">
        <v>0</v>
      </c>
    </row>
    <row r="18" spans="1:12" x14ac:dyDescent="0.3">
      <c r="A18" t="s">
        <v>89</v>
      </c>
      <c r="B18" s="4"/>
      <c r="C18" s="4"/>
      <c r="D18" s="17"/>
      <c r="E18" s="4">
        <v>0</v>
      </c>
      <c r="F18" s="4">
        <v>0</v>
      </c>
      <c r="G18" s="17"/>
      <c r="H18" s="4"/>
      <c r="I18" s="4"/>
      <c r="J18" s="19"/>
      <c r="K18" s="4">
        <v>0</v>
      </c>
      <c r="L18" s="4">
        <v>0</v>
      </c>
    </row>
    <row r="19" spans="1:12" x14ac:dyDescent="0.3">
      <c r="A19" t="s">
        <v>7</v>
      </c>
      <c r="B19" s="1">
        <f>SUM(B8:B18)</f>
        <v>52664</v>
      </c>
      <c r="C19" s="1">
        <f>SUM(C8:C18)</f>
        <v>631968</v>
      </c>
      <c r="D19" s="17"/>
      <c r="E19" s="1">
        <f>SUM(E8:E18)</f>
        <v>0</v>
      </c>
      <c r="F19" s="1">
        <f>SUM(F8:F18)</f>
        <v>0</v>
      </c>
      <c r="G19" s="17"/>
      <c r="H19" s="1">
        <f>SUM(H8:H18)</f>
        <v>54353.726666666669</v>
      </c>
      <c r="I19" s="1">
        <f>SUM(I8:I18)</f>
        <v>652244.72</v>
      </c>
      <c r="J19" s="19"/>
      <c r="K19" s="1">
        <f>SUM(K8:K18)</f>
        <v>14904.676666666666</v>
      </c>
      <c r="L19" s="1">
        <f>SUM(L8:L18)</f>
        <v>178856.12</v>
      </c>
    </row>
    <row r="20" spans="1:12" x14ac:dyDescent="0.3">
      <c r="A20" s="2" t="s">
        <v>8</v>
      </c>
      <c r="B20" s="1"/>
      <c r="C20" s="1"/>
      <c r="D20" s="17"/>
      <c r="E20" s="1"/>
      <c r="F20" s="1"/>
      <c r="G20" s="17"/>
      <c r="H20" s="1"/>
      <c r="I20" s="1"/>
      <c r="J20" s="19"/>
      <c r="K20" s="1"/>
      <c r="L20" s="1"/>
    </row>
    <row r="21" spans="1:12" x14ac:dyDescent="0.3">
      <c r="A21" s="2" t="s">
        <v>9</v>
      </c>
      <c r="B21" s="1"/>
      <c r="C21" s="1"/>
      <c r="D21" s="17"/>
      <c r="E21" s="1"/>
      <c r="F21" s="1"/>
      <c r="G21" s="17"/>
      <c r="H21" s="1"/>
      <c r="I21" s="1"/>
      <c r="J21" s="19"/>
      <c r="K21" s="1"/>
      <c r="L21" s="1"/>
    </row>
    <row r="22" spans="1:12" x14ac:dyDescent="0.3">
      <c r="A22" t="s">
        <v>10</v>
      </c>
      <c r="B22" s="1">
        <v>1685</v>
      </c>
      <c r="C22" s="1">
        <f t="shared" ref="C22:C27" si="3">B22*12</f>
        <v>20220</v>
      </c>
      <c r="D22" s="17"/>
      <c r="E22" s="1">
        <v>0</v>
      </c>
      <c r="F22" s="1">
        <f>E22*12</f>
        <v>0</v>
      </c>
      <c r="G22" s="17"/>
      <c r="H22" s="1">
        <v>1560</v>
      </c>
      <c r="I22" s="1">
        <f>H22*12</f>
        <v>18720</v>
      </c>
      <c r="J22" s="19"/>
      <c r="K22" s="1">
        <v>92</v>
      </c>
      <c r="L22" s="1">
        <f>K22*12</f>
        <v>1104</v>
      </c>
    </row>
    <row r="23" spans="1:12" x14ac:dyDescent="0.3">
      <c r="A23" t="s">
        <v>11</v>
      </c>
      <c r="B23" s="1">
        <v>2521</v>
      </c>
      <c r="C23" s="1">
        <f t="shared" si="3"/>
        <v>30252</v>
      </c>
      <c r="D23" s="17"/>
      <c r="E23" s="1">
        <v>0</v>
      </c>
      <c r="F23" s="1">
        <f t="shared" ref="F23:F27" si="4">E23*12</f>
        <v>0</v>
      </c>
      <c r="G23" s="17"/>
      <c r="H23" s="1">
        <v>2000</v>
      </c>
      <c r="I23" s="1">
        <f>H23*12</f>
        <v>24000</v>
      </c>
      <c r="J23" s="19"/>
      <c r="K23" s="1">
        <v>800</v>
      </c>
      <c r="L23" s="1">
        <f>K23*12</f>
        <v>9600</v>
      </c>
    </row>
    <row r="24" spans="1:12" x14ac:dyDescent="0.3">
      <c r="A24" t="s">
        <v>12</v>
      </c>
      <c r="B24" s="1">
        <v>2800</v>
      </c>
      <c r="C24" s="1">
        <f t="shared" si="3"/>
        <v>33600</v>
      </c>
      <c r="D24" s="17"/>
      <c r="E24" s="1">
        <v>0</v>
      </c>
      <c r="F24" s="1">
        <f t="shared" si="4"/>
        <v>0</v>
      </c>
      <c r="G24" s="17"/>
      <c r="H24" s="1">
        <f>B24</f>
        <v>2800</v>
      </c>
      <c r="I24" s="1">
        <f>H24*12</f>
        <v>33600</v>
      </c>
      <c r="J24" s="19"/>
      <c r="K24" s="1">
        <v>0</v>
      </c>
      <c r="L24" s="1">
        <f t="shared" ref="L24:L27" si="5">K24*12</f>
        <v>0</v>
      </c>
    </row>
    <row r="25" spans="1:12" x14ac:dyDescent="0.3">
      <c r="A25" t="s">
        <v>13</v>
      </c>
      <c r="B25" s="1">
        <v>3632</v>
      </c>
      <c r="C25" s="1">
        <f t="shared" si="3"/>
        <v>43584</v>
      </c>
      <c r="D25" s="17"/>
      <c r="E25" s="1">
        <v>0</v>
      </c>
      <c r="F25" s="1">
        <f t="shared" si="4"/>
        <v>0</v>
      </c>
      <c r="G25" s="17"/>
      <c r="H25" s="1">
        <f>B25</f>
        <v>3632</v>
      </c>
      <c r="I25" s="1">
        <f>H25*12</f>
        <v>43584</v>
      </c>
      <c r="J25" s="19"/>
      <c r="K25" s="1">
        <v>0</v>
      </c>
      <c r="L25" s="1">
        <f t="shared" si="5"/>
        <v>0</v>
      </c>
    </row>
    <row r="26" spans="1:12" x14ac:dyDescent="0.3">
      <c r="A26" t="s">
        <v>14</v>
      </c>
      <c r="B26" s="1">
        <v>570</v>
      </c>
      <c r="C26" s="1">
        <f t="shared" si="3"/>
        <v>6840</v>
      </c>
      <c r="D26" s="17"/>
      <c r="E26" s="1">
        <v>0</v>
      </c>
      <c r="F26" s="1">
        <f t="shared" si="4"/>
        <v>0</v>
      </c>
      <c r="G26" s="17"/>
      <c r="H26" s="1">
        <f>B26</f>
        <v>570</v>
      </c>
      <c r="I26" s="1">
        <f t="shared" ref="I26:I27" si="6">H26*12</f>
        <v>6840</v>
      </c>
      <c r="J26" s="19"/>
      <c r="K26" s="1">
        <v>0</v>
      </c>
      <c r="L26" s="1">
        <f t="shared" si="5"/>
        <v>0</v>
      </c>
    </row>
    <row r="27" spans="1:12" x14ac:dyDescent="0.3">
      <c r="A27" t="s">
        <v>15</v>
      </c>
      <c r="B27" s="4">
        <v>158</v>
      </c>
      <c r="C27" s="4">
        <f t="shared" si="3"/>
        <v>1896</v>
      </c>
      <c r="D27" s="17"/>
      <c r="E27" s="4">
        <v>0</v>
      </c>
      <c r="F27" s="4">
        <f t="shared" si="4"/>
        <v>0</v>
      </c>
      <c r="G27" s="17"/>
      <c r="H27" s="4">
        <v>158</v>
      </c>
      <c r="I27" s="4">
        <f t="shared" si="6"/>
        <v>1896</v>
      </c>
      <c r="J27" s="19"/>
      <c r="K27" s="4">
        <v>0</v>
      </c>
      <c r="L27" s="4">
        <f t="shared" si="5"/>
        <v>0</v>
      </c>
    </row>
    <row r="28" spans="1:12" x14ac:dyDescent="0.3">
      <c r="A28" t="s">
        <v>16</v>
      </c>
      <c r="B28" s="1">
        <f>SUM(B22:B27)</f>
        <v>11366</v>
      </c>
      <c r="C28" s="1">
        <f>SUM(C22:C27)</f>
        <v>136392</v>
      </c>
      <c r="D28" s="17"/>
      <c r="E28" s="1">
        <f>SUM(E22:E27)</f>
        <v>0</v>
      </c>
      <c r="F28" s="1">
        <f>SUM(F22:F27)</f>
        <v>0</v>
      </c>
      <c r="G28" s="17"/>
      <c r="H28" s="1">
        <f>SUM(H22:H27)</f>
        <v>10720</v>
      </c>
      <c r="I28" s="1">
        <f>SUM(I22:I27)</f>
        <v>128640</v>
      </c>
      <c r="J28" s="19"/>
      <c r="K28" s="1">
        <f>SUM(K22:K27)</f>
        <v>892</v>
      </c>
      <c r="L28" s="1">
        <f>SUM(L22:L27)</f>
        <v>10704</v>
      </c>
    </row>
    <row r="29" spans="1:12" x14ac:dyDescent="0.3">
      <c r="A29" s="2" t="s">
        <v>17</v>
      </c>
      <c r="B29" s="1"/>
      <c r="C29" s="1"/>
      <c r="D29" s="17"/>
      <c r="E29" s="1"/>
      <c r="F29" s="1"/>
      <c r="G29" s="17"/>
      <c r="H29" s="1"/>
      <c r="I29" s="1"/>
      <c r="J29" s="19"/>
      <c r="K29" s="1"/>
      <c r="L29" s="1"/>
    </row>
    <row r="30" spans="1:12" x14ac:dyDescent="0.3">
      <c r="A30" t="s">
        <v>18</v>
      </c>
      <c r="B30" s="1">
        <v>1500</v>
      </c>
      <c r="C30" s="1">
        <f t="shared" ref="C30:C40" si="7">B30*12</f>
        <v>18000</v>
      </c>
      <c r="D30" s="17"/>
      <c r="E30" s="1">
        <v>0</v>
      </c>
      <c r="F30" s="1">
        <f>E30*12</f>
        <v>0</v>
      </c>
      <c r="G30" s="17"/>
      <c r="H30" s="1">
        <v>1000</v>
      </c>
      <c r="I30" s="1">
        <f>H30*12</f>
        <v>12000</v>
      </c>
      <c r="J30" s="19"/>
      <c r="K30" s="1">
        <v>0</v>
      </c>
      <c r="L30" s="1">
        <f>K30*12</f>
        <v>0</v>
      </c>
    </row>
    <row r="31" spans="1:12" x14ac:dyDescent="0.3">
      <c r="A31" t="s">
        <v>56</v>
      </c>
      <c r="B31" s="1">
        <v>100</v>
      </c>
      <c r="C31" s="1">
        <f t="shared" si="7"/>
        <v>1200</v>
      </c>
      <c r="D31" s="17"/>
      <c r="E31" s="1">
        <v>0</v>
      </c>
      <c r="F31" s="1">
        <f t="shared" ref="F31:F40" si="8">E31*12</f>
        <v>0</v>
      </c>
      <c r="G31" s="17"/>
      <c r="H31" s="1">
        <v>1</v>
      </c>
      <c r="I31" s="1">
        <f t="shared" ref="I31:I40" si="9">H31*12</f>
        <v>12</v>
      </c>
      <c r="J31" s="19"/>
      <c r="K31" s="1">
        <v>0</v>
      </c>
      <c r="L31" s="1">
        <f t="shared" ref="L31:L40" si="10">K31*12</f>
        <v>0</v>
      </c>
    </row>
    <row r="32" spans="1:12" x14ac:dyDescent="0.3">
      <c r="A32" t="s">
        <v>19</v>
      </c>
      <c r="B32" s="1">
        <v>3487</v>
      </c>
      <c r="C32" s="1">
        <f t="shared" si="7"/>
        <v>41844</v>
      </c>
      <c r="D32" s="17"/>
      <c r="E32" s="1">
        <v>0</v>
      </c>
      <c r="F32" s="1">
        <f t="shared" si="8"/>
        <v>0</v>
      </c>
      <c r="G32" s="17"/>
      <c r="H32" s="1">
        <f>B32*0.85</f>
        <v>2963.95</v>
      </c>
      <c r="I32" s="1">
        <f t="shared" si="9"/>
        <v>35567.399999999994</v>
      </c>
      <c r="J32" s="19"/>
      <c r="K32" s="1">
        <v>0</v>
      </c>
      <c r="L32" s="1">
        <f t="shared" si="10"/>
        <v>0</v>
      </c>
    </row>
    <row r="33" spans="1:12" x14ac:dyDescent="0.3">
      <c r="A33" t="s">
        <v>57</v>
      </c>
      <c r="B33" s="1">
        <v>600</v>
      </c>
      <c r="C33" s="1">
        <f t="shared" si="7"/>
        <v>7200</v>
      </c>
      <c r="D33" s="17"/>
      <c r="E33" s="1">
        <v>0</v>
      </c>
      <c r="F33" s="1">
        <f t="shared" si="8"/>
        <v>0</v>
      </c>
      <c r="G33" s="17"/>
      <c r="H33" s="1">
        <f>I33/12</f>
        <v>250</v>
      </c>
      <c r="I33" s="1">
        <v>3000</v>
      </c>
      <c r="J33" s="19"/>
      <c r="K33" s="1">
        <v>0</v>
      </c>
      <c r="L33" s="1">
        <f t="shared" si="10"/>
        <v>0</v>
      </c>
    </row>
    <row r="34" spans="1:12" x14ac:dyDescent="0.3">
      <c r="A34" t="s">
        <v>58</v>
      </c>
      <c r="B34" s="1">
        <v>650</v>
      </c>
      <c r="C34" s="1">
        <f t="shared" si="7"/>
        <v>7800</v>
      </c>
      <c r="D34" s="17"/>
      <c r="E34" s="1">
        <v>0</v>
      </c>
      <c r="F34" s="1">
        <f t="shared" si="8"/>
        <v>0</v>
      </c>
      <c r="G34" s="17"/>
      <c r="H34" s="1">
        <f>B34*0.85</f>
        <v>552.5</v>
      </c>
      <c r="I34" s="1">
        <f t="shared" si="9"/>
        <v>6630</v>
      </c>
      <c r="J34" s="19"/>
      <c r="K34" s="1">
        <v>0</v>
      </c>
      <c r="L34" s="1">
        <f t="shared" si="10"/>
        <v>0</v>
      </c>
    </row>
    <row r="35" spans="1:12" x14ac:dyDescent="0.3">
      <c r="A35" t="s">
        <v>30</v>
      </c>
      <c r="B35" s="1">
        <v>75</v>
      </c>
      <c r="C35" s="1">
        <f t="shared" si="7"/>
        <v>900</v>
      </c>
      <c r="D35" s="17"/>
      <c r="E35" s="1">
        <v>0</v>
      </c>
      <c r="F35" s="1">
        <f t="shared" si="8"/>
        <v>0</v>
      </c>
      <c r="G35" s="17"/>
      <c r="H35" s="1">
        <f>I35/12</f>
        <v>41.666666666666664</v>
      </c>
      <c r="I35" s="1">
        <v>500</v>
      </c>
      <c r="J35" s="19"/>
      <c r="K35" s="1">
        <v>0</v>
      </c>
      <c r="L35" s="1">
        <f t="shared" si="10"/>
        <v>0</v>
      </c>
    </row>
    <row r="36" spans="1:12" x14ac:dyDescent="0.3">
      <c r="A36" t="s">
        <v>20</v>
      </c>
      <c r="B36" s="1">
        <v>50</v>
      </c>
      <c r="C36" s="1">
        <f t="shared" si="7"/>
        <v>600</v>
      </c>
      <c r="D36" s="17"/>
      <c r="E36" s="1">
        <v>0</v>
      </c>
      <c r="F36" s="1">
        <f t="shared" si="8"/>
        <v>0</v>
      </c>
      <c r="G36" s="17"/>
      <c r="H36" s="1">
        <f t="shared" ref="H36:H39" si="11">B36</f>
        <v>50</v>
      </c>
      <c r="I36" s="1">
        <f t="shared" si="9"/>
        <v>600</v>
      </c>
      <c r="J36" s="19"/>
      <c r="K36" s="1">
        <v>0</v>
      </c>
      <c r="L36" s="1">
        <f t="shared" si="10"/>
        <v>0</v>
      </c>
    </row>
    <row r="37" spans="1:12" x14ac:dyDescent="0.3">
      <c r="A37" t="s">
        <v>59</v>
      </c>
      <c r="B37" s="1">
        <v>225</v>
      </c>
      <c r="C37" s="1">
        <f t="shared" si="7"/>
        <v>2700</v>
      </c>
      <c r="D37" s="17"/>
      <c r="E37" s="1">
        <v>0</v>
      </c>
      <c r="F37" s="1">
        <f t="shared" si="8"/>
        <v>0</v>
      </c>
      <c r="G37" s="17"/>
      <c r="H37" s="1">
        <f>I37/12</f>
        <v>208.33333333333334</v>
      </c>
      <c r="I37" s="1">
        <v>2500</v>
      </c>
      <c r="J37" s="19"/>
      <c r="K37" s="1">
        <v>0</v>
      </c>
      <c r="L37" s="1">
        <f t="shared" si="10"/>
        <v>0</v>
      </c>
    </row>
    <row r="38" spans="1:12" x14ac:dyDescent="0.3">
      <c r="A38" t="s">
        <v>21</v>
      </c>
      <c r="B38" s="1">
        <v>215</v>
      </c>
      <c r="C38" s="1">
        <f t="shared" si="7"/>
        <v>2580</v>
      </c>
      <c r="D38" s="17"/>
      <c r="E38" s="1">
        <v>0</v>
      </c>
      <c r="F38" s="1">
        <f t="shared" si="8"/>
        <v>0</v>
      </c>
      <c r="G38" s="17"/>
      <c r="H38" s="1">
        <f t="shared" si="11"/>
        <v>215</v>
      </c>
      <c r="I38" s="1">
        <f t="shared" si="9"/>
        <v>2580</v>
      </c>
      <c r="J38" s="19"/>
      <c r="K38" s="1">
        <v>30</v>
      </c>
      <c r="L38" s="1">
        <f t="shared" si="10"/>
        <v>360</v>
      </c>
    </row>
    <row r="39" spans="1:12" x14ac:dyDescent="0.3">
      <c r="A39" t="s">
        <v>22</v>
      </c>
      <c r="B39" s="1">
        <v>725</v>
      </c>
      <c r="C39" s="1">
        <f t="shared" si="7"/>
        <v>8700</v>
      </c>
      <c r="D39" s="17"/>
      <c r="E39" s="1">
        <v>0</v>
      </c>
      <c r="F39" s="1">
        <f t="shared" si="8"/>
        <v>0</v>
      </c>
      <c r="G39" s="17"/>
      <c r="H39" s="1">
        <f t="shared" si="11"/>
        <v>725</v>
      </c>
      <c r="I39" s="1">
        <f t="shared" si="9"/>
        <v>8700</v>
      </c>
      <c r="J39" s="19"/>
      <c r="K39" s="1">
        <v>0</v>
      </c>
      <c r="L39" s="1">
        <f t="shared" si="10"/>
        <v>0</v>
      </c>
    </row>
    <row r="40" spans="1:12" x14ac:dyDescent="0.3">
      <c r="A40" t="s">
        <v>23</v>
      </c>
      <c r="B40" s="4">
        <v>200</v>
      </c>
      <c r="C40" s="4">
        <f t="shared" si="7"/>
        <v>2400</v>
      </c>
      <c r="D40" s="17"/>
      <c r="E40" s="4">
        <v>0</v>
      </c>
      <c r="F40" s="4">
        <f t="shared" si="8"/>
        <v>0</v>
      </c>
      <c r="G40" s="17"/>
      <c r="H40" s="4">
        <v>175</v>
      </c>
      <c r="I40" s="4">
        <f t="shared" si="9"/>
        <v>2100</v>
      </c>
      <c r="J40" s="19"/>
      <c r="K40" s="4">
        <v>25</v>
      </c>
      <c r="L40" s="4">
        <f t="shared" si="10"/>
        <v>300</v>
      </c>
    </row>
    <row r="41" spans="1:12" x14ac:dyDescent="0.3">
      <c r="A41" t="s">
        <v>24</v>
      </c>
      <c r="B41" s="5">
        <f>SUM(B30:B40)</f>
        <v>7827</v>
      </c>
      <c r="C41" s="1">
        <f>SUM(C30:C40)</f>
        <v>93924</v>
      </c>
      <c r="D41" s="17"/>
      <c r="E41" s="1">
        <f>SUM(E30:E40)</f>
        <v>0</v>
      </c>
      <c r="F41" s="1">
        <f>SUM(F30:F40)</f>
        <v>0</v>
      </c>
      <c r="G41" s="17"/>
      <c r="H41" s="1">
        <f>SUM(H30:H40)</f>
        <v>6182.45</v>
      </c>
      <c r="I41" s="1">
        <f>SUM(I30:I40)</f>
        <v>74189.399999999994</v>
      </c>
      <c r="J41" s="19"/>
      <c r="K41" s="1">
        <f>SUM(K30:K40)</f>
        <v>55</v>
      </c>
      <c r="L41" s="1">
        <f>SUM(L30:L40)</f>
        <v>660</v>
      </c>
    </row>
    <row r="42" spans="1:12" x14ac:dyDescent="0.3">
      <c r="A42" s="2" t="s">
        <v>25</v>
      </c>
      <c r="B42" s="1"/>
      <c r="C42" s="1"/>
      <c r="D42" s="17"/>
      <c r="E42" s="1"/>
      <c r="F42" s="1"/>
      <c r="G42" s="17"/>
      <c r="H42" s="1"/>
      <c r="I42" s="1"/>
      <c r="J42" s="19"/>
      <c r="K42" s="1"/>
      <c r="L42" s="1"/>
    </row>
    <row r="43" spans="1:12" x14ac:dyDescent="0.3">
      <c r="A43" t="s">
        <v>26</v>
      </c>
      <c r="B43" s="1">
        <v>450</v>
      </c>
      <c r="C43" s="1">
        <f t="shared" ref="C43:C57" si="12">B43*12</f>
        <v>5400</v>
      </c>
      <c r="D43" s="17"/>
      <c r="E43" s="1">
        <v>0</v>
      </c>
      <c r="F43" s="1">
        <f>E43*12</f>
        <v>0</v>
      </c>
      <c r="G43" s="17"/>
      <c r="H43" s="1">
        <f>I43/12</f>
        <v>366.66666666666669</v>
      </c>
      <c r="I43" s="1">
        <v>4400</v>
      </c>
      <c r="J43" s="19"/>
      <c r="K43" s="1">
        <f>B43</f>
        <v>450</v>
      </c>
      <c r="L43" s="1">
        <f>K43*12</f>
        <v>5400</v>
      </c>
    </row>
    <row r="44" spans="1:12" x14ac:dyDescent="0.3">
      <c r="A44" t="s">
        <v>27</v>
      </c>
      <c r="B44" s="1">
        <v>2666</v>
      </c>
      <c r="C44" s="1">
        <f t="shared" si="12"/>
        <v>31992</v>
      </c>
      <c r="D44" s="17"/>
      <c r="E44" s="1">
        <v>0</v>
      </c>
      <c r="F44" s="1">
        <f t="shared" ref="F44:F57" si="13">E44*12</f>
        <v>0</v>
      </c>
      <c r="G44" s="17"/>
      <c r="H44" s="1">
        <f>B44</f>
        <v>2666</v>
      </c>
      <c r="I44" s="1">
        <f t="shared" ref="I44:I57" si="14">H44*12</f>
        <v>31992</v>
      </c>
      <c r="J44" s="19"/>
      <c r="K44" s="1">
        <v>500</v>
      </c>
      <c r="L44" s="1">
        <f t="shared" ref="L44:L57" si="15">K44*12</f>
        <v>6000</v>
      </c>
    </row>
    <row r="45" spans="1:12" x14ac:dyDescent="0.3">
      <c r="A45" t="s">
        <v>28</v>
      </c>
      <c r="B45" s="1">
        <v>70</v>
      </c>
      <c r="C45" s="1">
        <f t="shared" si="12"/>
        <v>840</v>
      </c>
      <c r="D45" s="17"/>
      <c r="E45" s="1">
        <v>0</v>
      </c>
      <c r="F45" s="1">
        <f t="shared" si="13"/>
        <v>0</v>
      </c>
      <c r="G45" s="17"/>
      <c r="H45" s="1">
        <f>B45</f>
        <v>70</v>
      </c>
      <c r="I45" s="1">
        <f t="shared" si="14"/>
        <v>840</v>
      </c>
      <c r="J45" s="19"/>
      <c r="K45" s="1">
        <v>0</v>
      </c>
      <c r="L45" s="1">
        <f t="shared" si="15"/>
        <v>0</v>
      </c>
    </row>
    <row r="46" spans="1:12" x14ac:dyDescent="0.3">
      <c r="A46" t="s">
        <v>29</v>
      </c>
      <c r="B46" s="1">
        <v>250</v>
      </c>
      <c r="C46" s="1">
        <f t="shared" si="12"/>
        <v>3000</v>
      </c>
      <c r="D46" s="17"/>
      <c r="E46" s="1">
        <v>0</v>
      </c>
      <c r="F46" s="1">
        <f t="shared" si="13"/>
        <v>0</v>
      </c>
      <c r="G46" s="17"/>
      <c r="H46" s="1">
        <f>B46</f>
        <v>250</v>
      </c>
      <c r="I46" s="1">
        <f t="shared" si="14"/>
        <v>3000</v>
      </c>
      <c r="J46" s="19"/>
      <c r="K46" s="1">
        <v>100</v>
      </c>
      <c r="L46" s="1">
        <f t="shared" si="15"/>
        <v>1200</v>
      </c>
    </row>
    <row r="47" spans="1:12" x14ac:dyDescent="0.3">
      <c r="A47" t="s">
        <v>82</v>
      </c>
      <c r="B47" s="1">
        <v>1000</v>
      </c>
      <c r="C47" s="1">
        <f t="shared" si="12"/>
        <v>12000</v>
      </c>
      <c r="D47" s="17"/>
      <c r="E47" s="1">
        <v>0</v>
      </c>
      <c r="F47" s="1">
        <f t="shared" si="13"/>
        <v>0</v>
      </c>
      <c r="G47" s="17"/>
      <c r="H47" s="1">
        <f>B47/2</f>
        <v>500</v>
      </c>
      <c r="I47" s="1">
        <f t="shared" si="14"/>
        <v>6000</v>
      </c>
      <c r="J47" s="19"/>
      <c r="K47" s="1">
        <f>B47/2</f>
        <v>500</v>
      </c>
      <c r="L47" s="1">
        <f t="shared" si="15"/>
        <v>6000</v>
      </c>
    </row>
    <row r="48" spans="1:12" x14ac:dyDescent="0.3">
      <c r="A48" t="s">
        <v>31</v>
      </c>
      <c r="B48" s="1">
        <v>351</v>
      </c>
      <c r="C48" s="1">
        <f t="shared" si="12"/>
        <v>4212</v>
      </c>
      <c r="D48" s="17"/>
      <c r="E48" s="1">
        <v>0</v>
      </c>
      <c r="F48" s="1">
        <f t="shared" si="13"/>
        <v>0</v>
      </c>
      <c r="G48" s="17"/>
      <c r="H48" s="1">
        <f>B48</f>
        <v>351</v>
      </c>
      <c r="I48" s="1">
        <f t="shared" si="14"/>
        <v>4212</v>
      </c>
      <c r="J48" s="19"/>
      <c r="K48" s="1">
        <f>B48</f>
        <v>351</v>
      </c>
      <c r="L48" s="1">
        <f t="shared" si="15"/>
        <v>4212</v>
      </c>
    </row>
    <row r="49" spans="1:12" x14ac:dyDescent="0.3">
      <c r="A49" t="s">
        <v>32</v>
      </c>
      <c r="B49" s="1">
        <v>65</v>
      </c>
      <c r="C49" s="1">
        <f t="shared" si="12"/>
        <v>780</v>
      </c>
      <c r="D49" s="17"/>
      <c r="E49" s="1">
        <v>0</v>
      </c>
      <c r="F49" s="1">
        <f t="shared" si="13"/>
        <v>0</v>
      </c>
      <c r="G49" s="17"/>
      <c r="H49" s="1">
        <f>I49/12</f>
        <v>45.833333333333336</v>
      </c>
      <c r="I49" s="1">
        <v>550</v>
      </c>
      <c r="J49" s="19"/>
      <c r="K49" s="1">
        <v>0</v>
      </c>
      <c r="L49" s="1">
        <f t="shared" si="15"/>
        <v>0</v>
      </c>
    </row>
    <row r="50" spans="1:12" x14ac:dyDescent="0.3">
      <c r="A50" t="s">
        <v>91</v>
      </c>
      <c r="B50" s="1">
        <v>0</v>
      </c>
      <c r="C50" s="1">
        <f t="shared" si="12"/>
        <v>0</v>
      </c>
      <c r="D50" s="17"/>
      <c r="E50" s="1">
        <f>B50*30%</f>
        <v>0</v>
      </c>
      <c r="F50" s="1">
        <f t="shared" si="13"/>
        <v>0</v>
      </c>
      <c r="G50" s="17"/>
      <c r="H50" s="1">
        <f>B50*70</f>
        <v>0</v>
      </c>
      <c r="I50" s="1">
        <f t="shared" si="14"/>
        <v>0</v>
      </c>
      <c r="J50" s="19"/>
      <c r="K50" s="1">
        <v>0</v>
      </c>
      <c r="L50" s="1">
        <f t="shared" si="15"/>
        <v>0</v>
      </c>
    </row>
    <row r="51" spans="1:12" x14ac:dyDescent="0.3">
      <c r="A51" t="s">
        <v>78</v>
      </c>
      <c r="B51" s="1">
        <v>1</v>
      </c>
      <c r="C51" s="1">
        <f t="shared" si="12"/>
        <v>12</v>
      </c>
      <c r="D51" s="17"/>
      <c r="E51" s="1">
        <v>0</v>
      </c>
      <c r="F51" s="1">
        <f t="shared" si="13"/>
        <v>0</v>
      </c>
      <c r="G51" s="17"/>
      <c r="H51" s="1">
        <v>1</v>
      </c>
      <c r="I51" s="1">
        <f t="shared" si="14"/>
        <v>12</v>
      </c>
      <c r="J51" s="19"/>
      <c r="K51" s="1">
        <v>1</v>
      </c>
      <c r="L51" s="1">
        <f t="shared" si="15"/>
        <v>12</v>
      </c>
    </row>
    <row r="52" spans="1:12" x14ac:dyDescent="0.3">
      <c r="A52" t="s">
        <v>98</v>
      </c>
      <c r="B52" s="1">
        <v>125</v>
      </c>
      <c r="C52" s="1">
        <f t="shared" si="12"/>
        <v>1500</v>
      </c>
      <c r="D52" s="17"/>
      <c r="E52" s="1">
        <v>0</v>
      </c>
      <c r="F52" s="1">
        <f>E52*12</f>
        <v>0</v>
      </c>
      <c r="G52" s="17"/>
      <c r="H52" s="1">
        <v>125</v>
      </c>
      <c r="I52" s="1">
        <f t="shared" si="14"/>
        <v>1500</v>
      </c>
      <c r="J52" s="19"/>
      <c r="K52" s="1">
        <v>0</v>
      </c>
      <c r="L52" s="1">
        <f t="shared" si="15"/>
        <v>0</v>
      </c>
    </row>
    <row r="53" spans="1:12" x14ac:dyDescent="0.3">
      <c r="A53" t="s">
        <v>81</v>
      </c>
      <c r="B53" s="5">
        <v>100</v>
      </c>
      <c r="C53" s="5">
        <f t="shared" si="12"/>
        <v>1200</v>
      </c>
      <c r="D53" s="17"/>
      <c r="E53" s="1">
        <v>0</v>
      </c>
      <c r="F53" s="1">
        <f t="shared" si="13"/>
        <v>0</v>
      </c>
      <c r="G53" s="17"/>
      <c r="H53" s="1">
        <f>B53</f>
        <v>100</v>
      </c>
      <c r="I53" s="1">
        <f t="shared" si="14"/>
        <v>1200</v>
      </c>
      <c r="J53" s="19"/>
      <c r="K53" s="1">
        <v>0</v>
      </c>
      <c r="L53" s="1">
        <f t="shared" si="15"/>
        <v>0</v>
      </c>
    </row>
    <row r="54" spans="1:12" x14ac:dyDescent="0.3">
      <c r="A54" t="s">
        <v>84</v>
      </c>
      <c r="B54" s="5">
        <v>500</v>
      </c>
      <c r="C54" s="5">
        <f>B54*12</f>
        <v>6000</v>
      </c>
      <c r="D54" s="17"/>
      <c r="E54" s="1">
        <v>0</v>
      </c>
      <c r="F54" s="1">
        <f t="shared" si="13"/>
        <v>0</v>
      </c>
      <c r="G54" s="17"/>
      <c r="H54" s="1">
        <v>500</v>
      </c>
      <c r="I54" s="1">
        <f t="shared" si="14"/>
        <v>6000</v>
      </c>
      <c r="J54" s="19"/>
      <c r="K54" s="1">
        <v>0</v>
      </c>
      <c r="L54" s="1">
        <f t="shared" si="15"/>
        <v>0</v>
      </c>
    </row>
    <row r="55" spans="1:12" x14ac:dyDescent="0.3">
      <c r="A55" t="s">
        <v>83</v>
      </c>
      <c r="B55" s="5">
        <v>500</v>
      </c>
      <c r="C55" s="5">
        <f t="shared" si="12"/>
        <v>6000</v>
      </c>
      <c r="D55" s="17"/>
      <c r="E55" s="1">
        <v>0</v>
      </c>
      <c r="F55" s="1">
        <f t="shared" si="13"/>
        <v>0</v>
      </c>
      <c r="G55" s="17"/>
      <c r="H55" s="1">
        <v>0</v>
      </c>
      <c r="I55" s="1">
        <f t="shared" si="14"/>
        <v>0</v>
      </c>
      <c r="J55" s="19"/>
      <c r="K55" s="1">
        <v>500</v>
      </c>
      <c r="L55" s="1">
        <f t="shared" si="15"/>
        <v>6000</v>
      </c>
    </row>
    <row r="56" spans="1:12" x14ac:dyDescent="0.3">
      <c r="A56" t="s">
        <v>87</v>
      </c>
      <c r="B56" s="5">
        <v>50</v>
      </c>
      <c r="C56" s="5">
        <f t="shared" si="12"/>
        <v>600</v>
      </c>
      <c r="D56" s="17" t="s">
        <v>94</v>
      </c>
      <c r="E56" s="1"/>
      <c r="F56" s="1"/>
      <c r="G56" s="17"/>
      <c r="H56" s="1">
        <v>50</v>
      </c>
      <c r="I56" s="1">
        <f t="shared" si="14"/>
        <v>600</v>
      </c>
      <c r="J56" s="19"/>
      <c r="K56" s="1">
        <v>0</v>
      </c>
      <c r="L56" s="1">
        <f t="shared" si="15"/>
        <v>0</v>
      </c>
    </row>
    <row r="57" spans="1:12" x14ac:dyDescent="0.3">
      <c r="A57" t="s">
        <v>88</v>
      </c>
      <c r="B57" s="4">
        <v>5000</v>
      </c>
      <c r="C57" s="4">
        <f t="shared" si="12"/>
        <v>60000</v>
      </c>
      <c r="D57" s="17"/>
      <c r="E57" s="4">
        <v>0</v>
      </c>
      <c r="F57" s="4">
        <f t="shared" si="13"/>
        <v>0</v>
      </c>
      <c r="G57" s="17"/>
      <c r="H57" s="4">
        <v>4000</v>
      </c>
      <c r="I57" s="4">
        <f t="shared" si="14"/>
        <v>48000</v>
      </c>
      <c r="J57" s="19"/>
      <c r="K57" s="4">
        <v>1000</v>
      </c>
      <c r="L57" s="4">
        <f t="shared" si="15"/>
        <v>12000</v>
      </c>
    </row>
    <row r="58" spans="1:12" x14ac:dyDescent="0.3">
      <c r="A58" t="s">
        <v>33</v>
      </c>
      <c r="B58" s="1">
        <f>SUM(B43:B57)</f>
        <v>11128</v>
      </c>
      <c r="C58" s="1">
        <f>SUM(C43:C57)</f>
        <v>133536</v>
      </c>
      <c r="D58" s="17"/>
      <c r="E58" s="1">
        <f>SUM(E43:E57)</f>
        <v>0</v>
      </c>
      <c r="F58" s="1">
        <f>SUM(F43:F57)</f>
        <v>0</v>
      </c>
      <c r="G58" s="17"/>
      <c r="H58" s="1">
        <f>SUM(H43:H57)</f>
        <v>9025.5</v>
      </c>
      <c r="I58" s="1">
        <f>SUM(I43:I57)</f>
        <v>108306</v>
      </c>
      <c r="J58" s="19"/>
      <c r="K58" s="1">
        <f>SUM(K43:K57)</f>
        <v>3402</v>
      </c>
      <c r="L58" s="1">
        <f>SUM(L43:L57)</f>
        <v>40824</v>
      </c>
    </row>
    <row r="59" spans="1:12" x14ac:dyDescent="0.3">
      <c r="B59" s="1"/>
      <c r="C59" s="1"/>
      <c r="D59" s="17"/>
      <c r="E59" s="1"/>
      <c r="F59" s="1"/>
      <c r="G59" s="17"/>
      <c r="H59" s="1"/>
      <c r="I59" s="1"/>
      <c r="J59" s="19"/>
      <c r="K59" s="1"/>
      <c r="L59" s="1"/>
    </row>
    <row r="60" spans="1:12" x14ac:dyDescent="0.3">
      <c r="B60" s="1"/>
      <c r="C60" s="1"/>
      <c r="D60" s="17"/>
      <c r="E60" s="1"/>
      <c r="F60" s="1"/>
      <c r="G60" s="17"/>
      <c r="H60" s="1"/>
      <c r="I60" s="1"/>
      <c r="J60" s="19"/>
      <c r="K60" s="1"/>
      <c r="L60" s="1"/>
    </row>
    <row r="61" spans="1:12" x14ac:dyDescent="0.3">
      <c r="B61" s="12">
        <v>2013</v>
      </c>
      <c r="C61" s="12">
        <v>2013</v>
      </c>
      <c r="D61" s="17"/>
      <c r="E61" s="20">
        <v>2014</v>
      </c>
      <c r="F61" s="20">
        <v>2014</v>
      </c>
      <c r="G61" s="21"/>
      <c r="H61" s="20">
        <v>2014</v>
      </c>
      <c r="I61" s="20">
        <v>2014</v>
      </c>
      <c r="J61" s="21"/>
      <c r="K61" s="20">
        <v>2014</v>
      </c>
      <c r="L61" s="20">
        <v>2014</v>
      </c>
    </row>
    <row r="62" spans="1:12" x14ac:dyDescent="0.3">
      <c r="B62" s="6" t="s">
        <v>0</v>
      </c>
      <c r="C62" s="6" t="s">
        <v>1</v>
      </c>
      <c r="D62" s="17"/>
      <c r="E62" s="6" t="s">
        <v>0</v>
      </c>
      <c r="F62" s="6" t="s">
        <v>1</v>
      </c>
      <c r="G62" s="18"/>
      <c r="H62" s="6" t="s">
        <v>0</v>
      </c>
      <c r="I62" s="6" t="s">
        <v>1</v>
      </c>
      <c r="J62" s="22"/>
      <c r="K62" s="6" t="s">
        <v>0</v>
      </c>
      <c r="L62" s="6" t="s">
        <v>1</v>
      </c>
    </row>
    <row r="63" spans="1:12" x14ac:dyDescent="0.3">
      <c r="A63" s="2" t="s">
        <v>34</v>
      </c>
      <c r="B63" s="1"/>
      <c r="C63" s="1"/>
      <c r="D63" s="17"/>
      <c r="E63" s="1"/>
      <c r="F63" s="1"/>
      <c r="G63" s="17"/>
      <c r="H63" s="1"/>
      <c r="I63" s="1"/>
      <c r="J63" s="19"/>
      <c r="K63" s="1"/>
      <c r="L63" s="1"/>
    </row>
    <row r="64" spans="1:12" x14ac:dyDescent="0.3">
      <c r="A64" t="s">
        <v>60</v>
      </c>
      <c r="B64" s="1">
        <v>4993</v>
      </c>
      <c r="C64" s="1">
        <f t="shared" ref="C64:C71" si="16">B64*12</f>
        <v>59916</v>
      </c>
      <c r="D64" s="17"/>
      <c r="E64" s="1">
        <v>0</v>
      </c>
      <c r="F64" s="1">
        <f>E64*12</f>
        <v>0</v>
      </c>
      <c r="G64" s="17"/>
      <c r="H64" s="1">
        <f>I64/12</f>
        <v>4250</v>
      </c>
      <c r="I64" s="1">
        <v>51000</v>
      </c>
      <c r="J64" s="19"/>
      <c r="K64" s="1">
        <v>0</v>
      </c>
      <c r="L64" s="1">
        <f>K64*12</f>
        <v>0</v>
      </c>
    </row>
    <row r="65" spans="1:12" x14ac:dyDescent="0.3">
      <c r="A65" t="s">
        <v>61</v>
      </c>
      <c r="B65" s="1">
        <v>50</v>
      </c>
      <c r="C65" s="1">
        <f t="shared" si="16"/>
        <v>600</v>
      </c>
      <c r="D65" s="17"/>
      <c r="E65" s="1">
        <v>0</v>
      </c>
      <c r="F65" s="1">
        <f t="shared" ref="F65:F71" si="17">E65*12</f>
        <v>0</v>
      </c>
      <c r="G65" s="17"/>
      <c r="H65" s="1">
        <f t="shared" ref="H65:H71" si="18">B65</f>
        <v>50</v>
      </c>
      <c r="I65" s="1">
        <f t="shared" ref="I65:I71" si="19">H65*12</f>
        <v>600</v>
      </c>
      <c r="J65" s="19"/>
      <c r="K65" s="1">
        <v>0</v>
      </c>
      <c r="L65" s="1">
        <f t="shared" ref="L65:L71" si="20">K65*12</f>
        <v>0</v>
      </c>
    </row>
    <row r="66" spans="1:12" x14ac:dyDescent="0.3">
      <c r="A66" t="s">
        <v>62</v>
      </c>
      <c r="B66" s="1">
        <v>1</v>
      </c>
      <c r="C66" s="1">
        <f t="shared" si="16"/>
        <v>12</v>
      </c>
      <c r="D66" s="17"/>
      <c r="E66" s="1">
        <v>0</v>
      </c>
      <c r="F66" s="1">
        <f t="shared" si="17"/>
        <v>0</v>
      </c>
      <c r="G66" s="17"/>
      <c r="H66" s="1">
        <f t="shared" si="18"/>
        <v>1</v>
      </c>
      <c r="I66" s="1">
        <f t="shared" si="19"/>
        <v>12</v>
      </c>
      <c r="J66" s="19"/>
      <c r="K66" s="1">
        <v>0</v>
      </c>
      <c r="L66" s="1">
        <f t="shared" si="20"/>
        <v>0</v>
      </c>
    </row>
    <row r="67" spans="1:12" x14ac:dyDescent="0.3">
      <c r="A67" t="s">
        <v>35</v>
      </c>
      <c r="B67" s="1">
        <v>195</v>
      </c>
      <c r="C67" s="1">
        <f t="shared" si="16"/>
        <v>2340</v>
      </c>
      <c r="D67" s="17"/>
      <c r="E67" s="1">
        <v>0</v>
      </c>
      <c r="F67" s="1">
        <f t="shared" si="17"/>
        <v>0</v>
      </c>
      <c r="G67" s="17"/>
      <c r="H67" s="1">
        <f t="shared" si="18"/>
        <v>195</v>
      </c>
      <c r="I67" s="1">
        <f t="shared" si="19"/>
        <v>2340</v>
      </c>
      <c r="J67" s="19"/>
      <c r="K67" s="1">
        <v>0</v>
      </c>
      <c r="L67" s="1">
        <f t="shared" si="20"/>
        <v>0</v>
      </c>
    </row>
    <row r="68" spans="1:12" x14ac:dyDescent="0.3">
      <c r="A68" t="s">
        <v>63</v>
      </c>
      <c r="B68" s="1">
        <v>32</v>
      </c>
      <c r="C68" s="1">
        <f t="shared" si="16"/>
        <v>384</v>
      </c>
      <c r="D68" s="17"/>
      <c r="E68" s="1">
        <v>0</v>
      </c>
      <c r="F68" s="1">
        <f t="shared" si="17"/>
        <v>0</v>
      </c>
      <c r="G68" s="17"/>
      <c r="H68" s="1">
        <f t="shared" si="18"/>
        <v>32</v>
      </c>
      <c r="I68" s="1">
        <f t="shared" si="19"/>
        <v>384</v>
      </c>
      <c r="J68" s="19"/>
      <c r="K68" s="1">
        <v>0</v>
      </c>
      <c r="L68" s="1">
        <f t="shared" si="20"/>
        <v>0</v>
      </c>
    </row>
    <row r="69" spans="1:12" x14ac:dyDescent="0.3">
      <c r="A69" t="s">
        <v>36</v>
      </c>
      <c r="B69" s="1">
        <v>850</v>
      </c>
      <c r="C69" s="1">
        <f t="shared" si="16"/>
        <v>10200</v>
      </c>
      <c r="D69" s="17"/>
      <c r="E69" s="1">
        <v>0</v>
      </c>
      <c r="F69" s="1">
        <f t="shared" si="17"/>
        <v>0</v>
      </c>
      <c r="G69" s="17"/>
      <c r="H69" s="1">
        <v>450</v>
      </c>
      <c r="I69" s="1">
        <f t="shared" si="19"/>
        <v>5400</v>
      </c>
      <c r="J69" s="19"/>
      <c r="K69" s="1">
        <v>0</v>
      </c>
      <c r="L69" s="1">
        <f t="shared" si="20"/>
        <v>0</v>
      </c>
    </row>
    <row r="70" spans="1:12" x14ac:dyDescent="0.3">
      <c r="A70" t="s">
        <v>64</v>
      </c>
      <c r="B70" s="1">
        <v>667</v>
      </c>
      <c r="C70" s="1">
        <f t="shared" si="16"/>
        <v>8004</v>
      </c>
      <c r="D70" s="17"/>
      <c r="E70" s="1">
        <v>0</v>
      </c>
      <c r="F70" s="1">
        <f t="shared" si="17"/>
        <v>0</v>
      </c>
      <c r="G70" s="17"/>
      <c r="H70" s="1">
        <f>B70*0.8</f>
        <v>533.6</v>
      </c>
      <c r="I70" s="1">
        <f t="shared" si="19"/>
        <v>6403.2000000000007</v>
      </c>
      <c r="J70" s="19"/>
      <c r="K70" s="1">
        <v>0</v>
      </c>
      <c r="L70" s="1">
        <f t="shared" si="20"/>
        <v>0</v>
      </c>
    </row>
    <row r="71" spans="1:12" x14ac:dyDescent="0.3">
      <c r="A71" t="s">
        <v>65</v>
      </c>
      <c r="B71" s="4">
        <v>145</v>
      </c>
      <c r="C71" s="4">
        <f t="shared" si="16"/>
        <v>1740</v>
      </c>
      <c r="D71" s="17"/>
      <c r="E71" s="4">
        <v>0</v>
      </c>
      <c r="F71" s="4">
        <f t="shared" si="17"/>
        <v>0</v>
      </c>
      <c r="G71" s="17"/>
      <c r="H71" s="4">
        <f t="shared" si="18"/>
        <v>145</v>
      </c>
      <c r="I71" s="4">
        <f t="shared" si="19"/>
        <v>1740</v>
      </c>
      <c r="J71" s="19"/>
      <c r="K71" s="4">
        <v>0</v>
      </c>
      <c r="L71" s="4">
        <f t="shared" si="20"/>
        <v>0</v>
      </c>
    </row>
    <row r="72" spans="1:12" x14ac:dyDescent="0.3">
      <c r="A72" t="s">
        <v>37</v>
      </c>
      <c r="B72" s="1">
        <f>SUM(B64:B71)</f>
        <v>6933</v>
      </c>
      <c r="C72" s="1">
        <f>SUM(C64:C71)</f>
        <v>83196</v>
      </c>
      <c r="D72" s="17"/>
      <c r="E72" s="1">
        <f>SUM(E64:E71)</f>
        <v>0</v>
      </c>
      <c r="F72" s="1">
        <f>SUM(F64:F71)</f>
        <v>0</v>
      </c>
      <c r="G72" s="17"/>
      <c r="H72" s="1">
        <f>SUM(H64:H71)</f>
        <v>5656.6</v>
      </c>
      <c r="I72" s="1">
        <f>SUM(I64:I71)</f>
        <v>67879.199999999997</v>
      </c>
      <c r="J72" s="19"/>
      <c r="K72" s="1">
        <f>SUM(K64:K71)</f>
        <v>0</v>
      </c>
      <c r="L72" s="1">
        <f>SUM(L64:L71)</f>
        <v>0</v>
      </c>
    </row>
    <row r="73" spans="1:12" x14ac:dyDescent="0.3">
      <c r="A73" s="2" t="s">
        <v>38</v>
      </c>
      <c r="B73" s="1"/>
      <c r="C73" s="1"/>
      <c r="D73" s="17"/>
      <c r="E73" s="1"/>
      <c r="F73" s="1"/>
      <c r="G73" s="17"/>
      <c r="H73" s="1"/>
      <c r="I73" s="1"/>
      <c r="J73" s="19"/>
      <c r="K73" s="1"/>
      <c r="L73" s="1"/>
    </row>
    <row r="74" spans="1:12" x14ac:dyDescent="0.3">
      <c r="A74" t="s">
        <v>66</v>
      </c>
      <c r="B74" s="1">
        <v>1631</v>
      </c>
      <c r="C74" s="5">
        <f t="shared" ref="C74:C88" si="21">B74*12</f>
        <v>19572</v>
      </c>
      <c r="D74" s="17"/>
      <c r="E74" s="1">
        <v>0</v>
      </c>
      <c r="F74" s="1">
        <f t="shared" ref="F74:F88" si="22">E74*12</f>
        <v>0</v>
      </c>
      <c r="G74" s="17"/>
      <c r="H74" s="1">
        <f>B74</f>
        <v>1631</v>
      </c>
      <c r="I74" s="1">
        <f>H74*12</f>
        <v>19572</v>
      </c>
      <c r="J74" s="19"/>
      <c r="K74" s="1">
        <f>B74/4</f>
        <v>407.75</v>
      </c>
      <c r="L74" s="1">
        <f>K74*12</f>
        <v>4893</v>
      </c>
    </row>
    <row r="75" spans="1:12" x14ac:dyDescent="0.3">
      <c r="A75" t="s">
        <v>99</v>
      </c>
      <c r="B75" s="1">
        <v>5575</v>
      </c>
      <c r="C75" s="5">
        <f t="shared" si="21"/>
        <v>66900</v>
      </c>
      <c r="D75" s="17"/>
      <c r="E75" s="1">
        <v>0</v>
      </c>
      <c r="F75" s="1">
        <f t="shared" si="22"/>
        <v>0</v>
      </c>
      <c r="G75" s="17"/>
      <c r="H75" s="1">
        <f t="shared" ref="H75:H88" si="23">B75</f>
        <v>5575</v>
      </c>
      <c r="I75" s="1">
        <f t="shared" ref="I75:I89" si="24">H75*12</f>
        <v>66900</v>
      </c>
      <c r="J75" s="19"/>
      <c r="K75" s="1">
        <v>0</v>
      </c>
      <c r="L75" s="1">
        <f t="shared" ref="L75:L89" si="25">K75*12</f>
        <v>0</v>
      </c>
    </row>
    <row r="76" spans="1:12" x14ac:dyDescent="0.3">
      <c r="A76" t="s">
        <v>100</v>
      </c>
      <c r="B76" s="1">
        <v>2057</v>
      </c>
      <c r="C76" s="5">
        <f t="shared" si="21"/>
        <v>24684</v>
      </c>
      <c r="D76" s="17"/>
      <c r="E76" s="1">
        <v>0</v>
      </c>
      <c r="F76" s="1">
        <f t="shared" si="22"/>
        <v>0</v>
      </c>
      <c r="G76" s="17"/>
      <c r="H76" s="1">
        <v>0</v>
      </c>
      <c r="I76" s="1">
        <f t="shared" si="24"/>
        <v>0</v>
      </c>
      <c r="J76" s="19"/>
      <c r="K76" s="1">
        <f t="shared" ref="K76:K88" si="26">B76</f>
        <v>2057</v>
      </c>
      <c r="L76" s="1">
        <f t="shared" si="25"/>
        <v>24684</v>
      </c>
    </row>
    <row r="77" spans="1:12" x14ac:dyDescent="0.3">
      <c r="A77" t="s">
        <v>67</v>
      </c>
      <c r="B77" s="1">
        <v>1</v>
      </c>
      <c r="C77" s="5">
        <f t="shared" si="21"/>
        <v>12</v>
      </c>
      <c r="D77" s="17"/>
      <c r="E77" s="1">
        <v>0</v>
      </c>
      <c r="F77" s="1">
        <f t="shared" si="22"/>
        <v>0</v>
      </c>
      <c r="G77" s="17"/>
      <c r="H77" s="1">
        <f t="shared" si="23"/>
        <v>1</v>
      </c>
      <c r="I77" s="1">
        <f t="shared" si="24"/>
        <v>12</v>
      </c>
      <c r="J77" s="19"/>
      <c r="K77" s="1">
        <f t="shared" si="26"/>
        <v>1</v>
      </c>
      <c r="L77" s="1">
        <f t="shared" si="25"/>
        <v>12</v>
      </c>
    </row>
    <row r="78" spans="1:12" x14ac:dyDescent="0.3">
      <c r="A78" t="s">
        <v>68</v>
      </c>
      <c r="B78" s="1">
        <v>127</v>
      </c>
      <c r="C78" s="5">
        <f t="shared" si="21"/>
        <v>1524</v>
      </c>
      <c r="D78" s="17"/>
      <c r="E78" s="1">
        <v>0</v>
      </c>
      <c r="F78" s="1">
        <f t="shared" si="22"/>
        <v>0</v>
      </c>
      <c r="G78" s="17"/>
      <c r="H78" s="1">
        <f t="shared" ref="H78:H79" si="27">I78/12</f>
        <v>76.25</v>
      </c>
      <c r="I78" s="1">
        <v>915</v>
      </c>
      <c r="J78" s="19"/>
      <c r="K78" s="1">
        <f t="shared" ref="K78:K79" si="28">L78/12</f>
        <v>76.25</v>
      </c>
      <c r="L78" s="1">
        <v>915</v>
      </c>
    </row>
    <row r="79" spans="1:12" x14ac:dyDescent="0.3">
      <c r="A79" t="s">
        <v>69</v>
      </c>
      <c r="B79" s="1">
        <v>52</v>
      </c>
      <c r="C79" s="5">
        <f t="shared" si="21"/>
        <v>624</v>
      </c>
      <c r="D79" s="17"/>
      <c r="E79" s="1">
        <v>0</v>
      </c>
      <c r="F79" s="1">
        <f t="shared" si="22"/>
        <v>0</v>
      </c>
      <c r="G79" s="17"/>
      <c r="H79" s="1">
        <f t="shared" si="27"/>
        <v>45.333333333333336</v>
      </c>
      <c r="I79" s="1">
        <v>544</v>
      </c>
      <c r="J79" s="19"/>
      <c r="K79" s="1">
        <f t="shared" si="28"/>
        <v>36.25</v>
      </c>
      <c r="L79" s="1">
        <v>435</v>
      </c>
    </row>
    <row r="80" spans="1:12" x14ac:dyDescent="0.3">
      <c r="A80" t="s">
        <v>70</v>
      </c>
      <c r="B80" s="1">
        <v>165</v>
      </c>
      <c r="C80" s="5">
        <f t="shared" si="21"/>
        <v>1980</v>
      </c>
      <c r="D80" s="17"/>
      <c r="E80" s="1">
        <v>0</v>
      </c>
      <c r="F80" s="1">
        <f t="shared" si="22"/>
        <v>0</v>
      </c>
      <c r="G80" s="17"/>
      <c r="H80" s="1">
        <f>I80/12</f>
        <v>113.83333333333333</v>
      </c>
      <c r="I80" s="1">
        <v>1366</v>
      </c>
      <c r="J80" s="19"/>
      <c r="K80" s="1">
        <f>L80/12</f>
        <v>79.666666666666671</v>
      </c>
      <c r="L80" s="1">
        <v>956</v>
      </c>
    </row>
    <row r="81" spans="1:12" x14ac:dyDescent="0.3">
      <c r="A81" t="s">
        <v>39</v>
      </c>
      <c r="B81" s="1">
        <v>5269</v>
      </c>
      <c r="C81" s="5">
        <f t="shared" si="21"/>
        <v>63228</v>
      </c>
      <c r="D81" s="17"/>
      <c r="E81" s="1">
        <v>0</v>
      </c>
      <c r="F81" s="1">
        <f t="shared" si="22"/>
        <v>0</v>
      </c>
      <c r="G81" s="17"/>
      <c r="H81" s="1">
        <v>3000</v>
      </c>
      <c r="I81" s="1">
        <f t="shared" si="24"/>
        <v>36000</v>
      </c>
      <c r="J81" s="19"/>
      <c r="K81" s="1">
        <v>2000</v>
      </c>
      <c r="L81" s="1">
        <f t="shared" si="25"/>
        <v>24000</v>
      </c>
    </row>
    <row r="82" spans="1:12" x14ac:dyDescent="0.3">
      <c r="A82" t="s">
        <v>71</v>
      </c>
      <c r="B82" s="1">
        <v>1</v>
      </c>
      <c r="C82" s="5">
        <f t="shared" si="21"/>
        <v>12</v>
      </c>
      <c r="D82" s="17"/>
      <c r="E82" s="1">
        <v>0</v>
      </c>
      <c r="F82" s="1">
        <f t="shared" si="22"/>
        <v>0</v>
      </c>
      <c r="G82" s="17"/>
      <c r="H82" s="1">
        <f t="shared" si="23"/>
        <v>1</v>
      </c>
      <c r="I82" s="1">
        <f t="shared" si="24"/>
        <v>12</v>
      </c>
      <c r="J82" s="19"/>
      <c r="K82" s="1">
        <f t="shared" si="26"/>
        <v>1</v>
      </c>
      <c r="L82" s="1">
        <f t="shared" si="25"/>
        <v>12</v>
      </c>
    </row>
    <row r="83" spans="1:12" x14ac:dyDescent="0.3">
      <c r="A83" t="s">
        <v>85</v>
      </c>
      <c r="B83" s="1">
        <v>336</v>
      </c>
      <c r="C83" s="5">
        <f t="shared" si="21"/>
        <v>4032</v>
      </c>
      <c r="D83" s="17"/>
      <c r="E83" s="1">
        <v>0</v>
      </c>
      <c r="F83" s="1">
        <f>E83*12</f>
        <v>0</v>
      </c>
      <c r="G83" s="17"/>
      <c r="H83" s="1">
        <f>B83</f>
        <v>336</v>
      </c>
      <c r="I83" s="1">
        <f t="shared" si="24"/>
        <v>4032</v>
      </c>
      <c r="J83" s="19"/>
      <c r="K83" s="1">
        <v>0</v>
      </c>
      <c r="L83" s="1">
        <f t="shared" si="25"/>
        <v>0</v>
      </c>
    </row>
    <row r="84" spans="1:12" x14ac:dyDescent="0.3">
      <c r="A84" t="s">
        <v>271</v>
      </c>
      <c r="B84" s="1">
        <v>0</v>
      </c>
      <c r="C84" s="5">
        <f t="shared" si="21"/>
        <v>0</v>
      </c>
      <c r="D84" s="17"/>
      <c r="E84" s="1">
        <v>0</v>
      </c>
      <c r="F84" s="1">
        <v>0</v>
      </c>
      <c r="G84" s="17"/>
      <c r="H84" s="1">
        <f t="shared" si="23"/>
        <v>0</v>
      </c>
      <c r="I84" s="1">
        <f t="shared" si="24"/>
        <v>0</v>
      </c>
      <c r="J84" s="19"/>
      <c r="K84" s="46">
        <v>4875.76</v>
      </c>
      <c r="L84" s="46">
        <f t="shared" si="25"/>
        <v>58509.120000000003</v>
      </c>
    </row>
    <row r="85" spans="1:12" x14ac:dyDescent="0.3">
      <c r="A85" t="s">
        <v>72</v>
      </c>
      <c r="B85" s="1">
        <v>250</v>
      </c>
      <c r="C85" s="5">
        <f t="shared" si="21"/>
        <v>3000</v>
      </c>
      <c r="D85" s="17"/>
      <c r="E85" s="1">
        <v>0</v>
      </c>
      <c r="F85" s="1">
        <f t="shared" si="22"/>
        <v>0</v>
      </c>
      <c r="G85" s="17"/>
      <c r="H85" s="1">
        <f>B85</f>
        <v>250</v>
      </c>
      <c r="I85" s="1">
        <f t="shared" si="24"/>
        <v>3000</v>
      </c>
      <c r="J85" s="19"/>
      <c r="K85" s="1">
        <v>20</v>
      </c>
      <c r="L85" s="1">
        <f t="shared" si="25"/>
        <v>240</v>
      </c>
    </row>
    <row r="86" spans="1:12" x14ac:dyDescent="0.3">
      <c r="A86" t="s">
        <v>73</v>
      </c>
      <c r="B86" s="1">
        <v>0</v>
      </c>
      <c r="C86" s="5">
        <f t="shared" si="21"/>
        <v>0</v>
      </c>
      <c r="D86" s="17"/>
      <c r="E86" s="1">
        <v>0</v>
      </c>
      <c r="F86" s="1">
        <f t="shared" si="22"/>
        <v>0</v>
      </c>
      <c r="G86" s="17"/>
      <c r="H86" s="1">
        <f t="shared" si="23"/>
        <v>0</v>
      </c>
      <c r="I86" s="1">
        <f t="shared" si="24"/>
        <v>0</v>
      </c>
      <c r="J86" s="19"/>
      <c r="K86" s="1">
        <f t="shared" si="26"/>
        <v>0</v>
      </c>
      <c r="L86" s="1">
        <f t="shared" si="25"/>
        <v>0</v>
      </c>
    </row>
    <row r="87" spans="1:12" x14ac:dyDescent="0.3">
      <c r="A87" t="s">
        <v>74</v>
      </c>
      <c r="B87" s="5">
        <v>0</v>
      </c>
      <c r="C87" s="5">
        <f t="shared" si="21"/>
        <v>0</v>
      </c>
      <c r="D87" s="17"/>
      <c r="E87" s="1">
        <v>0</v>
      </c>
      <c r="F87" s="1">
        <f t="shared" si="22"/>
        <v>0</v>
      </c>
      <c r="G87" s="17"/>
      <c r="H87" s="1">
        <f t="shared" si="23"/>
        <v>0</v>
      </c>
      <c r="I87" s="1">
        <f t="shared" si="24"/>
        <v>0</v>
      </c>
      <c r="J87" s="19"/>
      <c r="K87" s="1">
        <f t="shared" si="26"/>
        <v>0</v>
      </c>
      <c r="L87" s="1">
        <f t="shared" si="25"/>
        <v>0</v>
      </c>
    </row>
    <row r="88" spans="1:12" x14ac:dyDescent="0.3">
      <c r="A88" t="s">
        <v>86</v>
      </c>
      <c r="B88" s="4">
        <v>1</v>
      </c>
      <c r="C88" s="4">
        <f t="shared" si="21"/>
        <v>12</v>
      </c>
      <c r="D88" s="17"/>
      <c r="E88" s="24">
        <v>0</v>
      </c>
      <c r="F88" s="4">
        <f t="shared" si="22"/>
        <v>0</v>
      </c>
      <c r="G88" s="17"/>
      <c r="H88" s="4">
        <f t="shared" si="23"/>
        <v>1</v>
      </c>
      <c r="I88" s="4">
        <f t="shared" si="24"/>
        <v>12</v>
      </c>
      <c r="J88" s="19"/>
      <c r="K88" s="4">
        <f t="shared" si="26"/>
        <v>1</v>
      </c>
      <c r="L88" s="4">
        <f t="shared" si="25"/>
        <v>12</v>
      </c>
    </row>
    <row r="89" spans="1:12" x14ac:dyDescent="0.3">
      <c r="A89" t="s">
        <v>40</v>
      </c>
      <c r="B89" s="1">
        <f>SUM(B74:B88)</f>
        <v>15465</v>
      </c>
      <c r="C89" s="5">
        <f>SUM(C74:C88)</f>
        <v>185580</v>
      </c>
      <c r="D89" s="17"/>
      <c r="E89" s="1">
        <f>SUM(E74:E88)</f>
        <v>0</v>
      </c>
      <c r="F89" s="1">
        <f>SUM(F74:F88)</f>
        <v>0</v>
      </c>
      <c r="G89" s="17"/>
      <c r="H89" s="1">
        <f>SUM(H74:H88)</f>
        <v>11030.416666666666</v>
      </c>
      <c r="I89" s="1">
        <f t="shared" si="24"/>
        <v>132365</v>
      </c>
      <c r="J89" s="19"/>
      <c r="K89" s="1">
        <f>SUM(K74:K88)</f>
        <v>9555.6766666666663</v>
      </c>
      <c r="L89" s="1">
        <f t="shared" si="25"/>
        <v>114668.12</v>
      </c>
    </row>
    <row r="90" spans="1:12" x14ac:dyDescent="0.3">
      <c r="B90" s="1"/>
      <c r="C90" s="1"/>
      <c r="D90" s="17"/>
      <c r="E90" s="1"/>
      <c r="F90" s="1"/>
      <c r="G90" s="17"/>
      <c r="H90" s="1"/>
      <c r="I90" s="1"/>
      <c r="J90" s="19"/>
      <c r="K90" s="1"/>
      <c r="L90" s="1"/>
    </row>
    <row r="91" spans="1:12" x14ac:dyDescent="0.3">
      <c r="A91" t="s">
        <v>41</v>
      </c>
      <c r="B91" s="15">
        <f>SUM(B28+B41+B58+B72+B89)</f>
        <v>52719</v>
      </c>
      <c r="C91" s="1">
        <f>SUM(C28+C41+C58+C72+C89)</f>
        <v>632628</v>
      </c>
      <c r="D91" s="17"/>
      <c r="E91" s="1">
        <f>E89+E72+E58+E41+E28</f>
        <v>0</v>
      </c>
      <c r="F91" s="1">
        <f>F89+F72+F58+F41+F28</f>
        <v>0</v>
      </c>
      <c r="G91" s="17"/>
      <c r="H91" s="1">
        <f>H89+H72+H58+H41+H28</f>
        <v>42614.966666666667</v>
      </c>
      <c r="I91" s="1">
        <f>I89+I72+I58+I41+I28</f>
        <v>511379.6</v>
      </c>
      <c r="J91" s="19"/>
      <c r="K91" s="1">
        <f>K89+K72+K58+K41+K28</f>
        <v>13904.676666666666</v>
      </c>
      <c r="L91" s="1">
        <f>L89+L72+L58+L41+L28</f>
        <v>166856.12</v>
      </c>
    </row>
    <row r="92" spans="1:12" x14ac:dyDescent="0.3">
      <c r="B92" s="1"/>
      <c r="C92" s="1"/>
      <c r="D92" s="17" t="s">
        <v>95</v>
      </c>
      <c r="E92" s="1"/>
      <c r="F92" s="1"/>
      <c r="G92" s="17"/>
      <c r="H92" s="1"/>
      <c r="I92" s="1"/>
      <c r="J92" s="19"/>
      <c r="K92" s="1"/>
      <c r="L92" s="1"/>
    </row>
    <row r="93" spans="1:12" x14ac:dyDescent="0.3">
      <c r="A93" t="s">
        <v>42</v>
      </c>
      <c r="B93" s="1">
        <f>SUM(B19-B91)</f>
        <v>-55</v>
      </c>
      <c r="C93" s="1">
        <f>SUM(C19-C91)</f>
        <v>-660</v>
      </c>
      <c r="D93" s="17"/>
      <c r="E93" s="1">
        <f>E91-E19</f>
        <v>0</v>
      </c>
      <c r="F93" s="1">
        <f>F91-F19</f>
        <v>0</v>
      </c>
      <c r="G93" s="17"/>
      <c r="H93" s="1">
        <f>H19-H91</f>
        <v>11738.760000000002</v>
      </c>
      <c r="I93" s="1">
        <f>I19-I91</f>
        <v>140865.12</v>
      </c>
      <c r="J93" s="19"/>
      <c r="K93" s="1">
        <f>K19-K91</f>
        <v>1000</v>
      </c>
      <c r="L93" s="1">
        <f>L19-L91</f>
        <v>12000</v>
      </c>
    </row>
    <row r="94" spans="1:12" x14ac:dyDescent="0.3">
      <c r="A94" t="s">
        <v>43</v>
      </c>
      <c r="B94" s="4"/>
      <c r="C94" s="4"/>
      <c r="D94" s="17"/>
      <c r="E94" s="4"/>
      <c r="F94" s="4"/>
      <c r="G94" s="17"/>
      <c r="H94" s="4">
        <f>H93</f>
        <v>11738.760000000002</v>
      </c>
      <c r="I94" s="4">
        <f>H94*12</f>
        <v>140865.12000000002</v>
      </c>
      <c r="J94" s="19"/>
      <c r="K94" s="4">
        <f>K93</f>
        <v>1000</v>
      </c>
      <c r="L94" s="4">
        <f>L93</f>
        <v>12000</v>
      </c>
    </row>
    <row r="95" spans="1:12" x14ac:dyDescent="0.3">
      <c r="A95" t="s">
        <v>44</v>
      </c>
      <c r="B95" s="1">
        <v>0</v>
      </c>
      <c r="C95" s="1">
        <v>0</v>
      </c>
      <c r="D95" s="17"/>
      <c r="G95" s="17"/>
      <c r="H95" s="1">
        <f>H93-H94</f>
        <v>0</v>
      </c>
      <c r="I95" s="1">
        <f>I93-I94</f>
        <v>0</v>
      </c>
      <c r="J95" s="19"/>
      <c r="K95" s="1">
        <f>K93-K94</f>
        <v>0</v>
      </c>
      <c r="L95" s="1">
        <f>L93-L94</f>
        <v>0</v>
      </c>
    </row>
    <row r="96" spans="1:12" x14ac:dyDescent="0.3">
      <c r="B96" s="1"/>
      <c r="C96" s="1"/>
      <c r="D96" s="17"/>
      <c r="E96" s="1"/>
      <c r="F96" s="1"/>
      <c r="G96" s="17"/>
      <c r="H96" s="1"/>
      <c r="I96" s="1"/>
      <c r="J96" s="19"/>
      <c r="K96" s="1"/>
      <c r="L96" s="1"/>
    </row>
    <row r="97" spans="1:12" x14ac:dyDescent="0.3">
      <c r="A97" s="2" t="s">
        <v>45</v>
      </c>
      <c r="B97" s="6" t="s">
        <v>101</v>
      </c>
      <c r="C97" s="6" t="s">
        <v>102</v>
      </c>
      <c r="D97" s="17"/>
      <c r="E97" s="1"/>
      <c r="F97" s="1"/>
      <c r="G97" s="17"/>
      <c r="H97" s="1"/>
      <c r="I97" s="1"/>
      <c r="J97" s="19"/>
      <c r="K97" s="1"/>
      <c r="L97" s="1"/>
    </row>
    <row r="98" spans="1:12" x14ac:dyDescent="0.3">
      <c r="A98" s="2"/>
      <c r="B98" s="6" t="s">
        <v>46</v>
      </c>
      <c r="C98" s="6" t="s">
        <v>47</v>
      </c>
      <c r="D98" s="17"/>
      <c r="E98" s="1"/>
      <c r="F98" s="1"/>
      <c r="G98" s="17"/>
      <c r="H98" s="1"/>
      <c r="I98" s="1"/>
      <c r="J98" s="19"/>
      <c r="K98" s="1"/>
      <c r="L98" s="1"/>
    </row>
    <row r="99" spans="1:12" x14ac:dyDescent="0.3">
      <c r="A99" t="s">
        <v>48</v>
      </c>
      <c r="B99" s="1"/>
      <c r="C99" s="1"/>
      <c r="D99" s="17"/>
      <c r="E99" s="1"/>
      <c r="F99" s="1"/>
      <c r="G99" s="17"/>
      <c r="H99" s="1"/>
      <c r="I99" s="1"/>
      <c r="J99" s="19"/>
      <c r="K99" s="1"/>
      <c r="L99" s="1"/>
    </row>
    <row r="100" spans="1:12" x14ac:dyDescent="0.3">
      <c r="A100" t="s">
        <v>49</v>
      </c>
      <c r="B100" s="1">
        <v>8227</v>
      </c>
      <c r="C100" s="5">
        <f t="shared" ref="C100:C106" si="29">B100*12</f>
        <v>98724</v>
      </c>
      <c r="D100" s="17"/>
      <c r="E100" s="1">
        <f>F100/12</f>
        <v>0</v>
      </c>
      <c r="F100" s="1">
        <v>0</v>
      </c>
      <c r="G100" s="17"/>
      <c r="H100" s="1">
        <f>I100/12</f>
        <v>5708.333333333333</v>
      </c>
      <c r="I100" s="1">
        <v>68500</v>
      </c>
      <c r="J100" s="19"/>
      <c r="K100" s="1">
        <v>2000</v>
      </c>
      <c r="L100" s="1">
        <f>K100*12</f>
        <v>24000</v>
      </c>
    </row>
    <row r="101" spans="1:12" x14ac:dyDescent="0.3">
      <c r="A101" t="s">
        <v>103</v>
      </c>
      <c r="B101" s="1"/>
      <c r="C101" s="5"/>
      <c r="D101" s="17"/>
      <c r="E101" s="1"/>
      <c r="F101" s="1"/>
      <c r="G101" s="17"/>
      <c r="H101" s="1">
        <v>0</v>
      </c>
      <c r="I101" s="1">
        <f t="shared" ref="I101:I104" si="30">H101*12</f>
        <v>0</v>
      </c>
      <c r="J101" s="19"/>
      <c r="K101" s="1"/>
      <c r="L101" s="1"/>
    </row>
    <row r="102" spans="1:12" x14ac:dyDescent="0.3">
      <c r="A102" t="s">
        <v>50</v>
      </c>
      <c r="B102" s="1">
        <v>30</v>
      </c>
      <c r="C102" s="5">
        <f t="shared" si="29"/>
        <v>360</v>
      </c>
      <c r="D102" s="17"/>
      <c r="E102" s="1">
        <v>0</v>
      </c>
      <c r="F102" s="1">
        <v>0</v>
      </c>
      <c r="G102" s="17"/>
      <c r="H102" s="1">
        <v>30</v>
      </c>
      <c r="I102" s="1">
        <f t="shared" si="30"/>
        <v>360</v>
      </c>
      <c r="J102" s="19"/>
      <c r="K102" s="1"/>
      <c r="L102" s="1"/>
    </row>
    <row r="103" spans="1:12" x14ac:dyDescent="0.3">
      <c r="A103" t="s">
        <v>272</v>
      </c>
      <c r="B103" s="1">
        <v>9868</v>
      </c>
      <c r="C103" s="5">
        <f t="shared" si="29"/>
        <v>118416</v>
      </c>
      <c r="D103" s="17"/>
      <c r="E103" s="1">
        <v>0</v>
      </c>
      <c r="F103" s="1">
        <v>0</v>
      </c>
      <c r="G103" s="17"/>
      <c r="H103" s="1">
        <v>0</v>
      </c>
      <c r="I103" s="1">
        <f t="shared" si="30"/>
        <v>0</v>
      </c>
      <c r="J103" s="19"/>
      <c r="K103" s="1">
        <f>L103/12</f>
        <v>166.66666666666666</v>
      </c>
      <c r="L103" s="1">
        <v>2000</v>
      </c>
    </row>
    <row r="104" spans="1:12" x14ac:dyDescent="0.3">
      <c r="A104" t="s">
        <v>92</v>
      </c>
      <c r="B104" s="1">
        <v>1050</v>
      </c>
      <c r="C104" s="5">
        <f t="shared" si="29"/>
        <v>12600</v>
      </c>
      <c r="D104" s="17"/>
      <c r="E104" s="1">
        <v>0</v>
      </c>
      <c r="F104" s="1">
        <v>0</v>
      </c>
      <c r="G104" s="17"/>
      <c r="H104" s="1">
        <f>B104</f>
        <v>1050</v>
      </c>
      <c r="I104" s="1">
        <f t="shared" si="30"/>
        <v>12600</v>
      </c>
      <c r="J104" s="19"/>
      <c r="K104" s="1"/>
      <c r="L104" s="1"/>
    </row>
    <row r="105" spans="1:12" x14ac:dyDescent="0.3">
      <c r="A105" t="s">
        <v>93</v>
      </c>
      <c r="B105" s="4">
        <v>0</v>
      </c>
      <c r="C105" s="4">
        <f t="shared" si="29"/>
        <v>0</v>
      </c>
      <c r="D105" s="17"/>
      <c r="E105" s="4">
        <v>0</v>
      </c>
      <c r="F105" s="4">
        <v>0</v>
      </c>
      <c r="G105" s="17"/>
      <c r="H105" s="4"/>
      <c r="I105" s="4"/>
      <c r="J105" s="19"/>
      <c r="K105" s="4"/>
      <c r="L105" s="4"/>
    </row>
    <row r="106" spans="1:12" x14ac:dyDescent="0.3">
      <c r="A106" t="s">
        <v>51</v>
      </c>
      <c r="B106" s="1">
        <f>SUM(B100:B105)</f>
        <v>19175</v>
      </c>
      <c r="C106" s="5">
        <f t="shared" si="29"/>
        <v>230100</v>
      </c>
      <c r="D106" s="17"/>
      <c r="E106" s="1">
        <f>SUM(E100:E105)</f>
        <v>0</v>
      </c>
      <c r="F106" s="1">
        <f>SUM(F100:F105)</f>
        <v>0</v>
      </c>
      <c r="G106" s="17"/>
      <c r="H106" s="1">
        <f>SUM(H100:H105)</f>
        <v>6788.333333333333</v>
      </c>
      <c r="I106" s="1">
        <f>SUM(I100:I105)</f>
        <v>81460</v>
      </c>
      <c r="J106" s="19"/>
      <c r="K106" s="1">
        <f>SUM(K100:K105)</f>
        <v>2166.6666666666665</v>
      </c>
      <c r="L106" s="1">
        <f>SUM(L100:L105)</f>
        <v>26000</v>
      </c>
    </row>
    <row r="107" spans="1:12" x14ac:dyDescent="0.3">
      <c r="B107" s="1"/>
      <c r="C107" s="1"/>
    </row>
    <row r="108" spans="1:12" x14ac:dyDescent="0.3">
      <c r="B108" s="1"/>
      <c r="C108" s="1"/>
    </row>
    <row r="109" spans="1:12" x14ac:dyDescent="0.3">
      <c r="A109" s="14"/>
    </row>
    <row r="110" spans="1:12" x14ac:dyDescent="0.3">
      <c r="A110" s="7"/>
      <c r="B110" s="8"/>
      <c r="C110" s="8"/>
      <c r="D110" s="8"/>
      <c r="E110" s="8"/>
      <c r="F110" s="8"/>
      <c r="G110" s="8"/>
      <c r="H110" s="2" t="s">
        <v>153</v>
      </c>
      <c r="K110" s="2" t="s">
        <v>154</v>
      </c>
    </row>
    <row r="111" spans="1:12" x14ac:dyDescent="0.3">
      <c r="B111" s="8"/>
      <c r="C111" s="8"/>
      <c r="D111" s="8"/>
      <c r="E111" s="8"/>
      <c r="F111" s="8"/>
      <c r="G111" s="8"/>
      <c r="H111" s="8" t="s">
        <v>0</v>
      </c>
      <c r="I111" s="8" t="s">
        <v>1</v>
      </c>
      <c r="K111" s="8" t="s">
        <v>0</v>
      </c>
      <c r="L111" s="8" t="s">
        <v>1</v>
      </c>
    </row>
    <row r="112" spans="1:12" x14ac:dyDescent="0.3">
      <c r="B112" s="1"/>
      <c r="C112" s="13"/>
      <c r="D112" s="1"/>
      <c r="E112" s="25"/>
      <c r="F112" s="2" t="s">
        <v>156</v>
      </c>
      <c r="H112" s="25">
        <f>H91/55</f>
        <v>774.81757575757581</v>
      </c>
      <c r="I112" s="25">
        <f>I91/55</f>
        <v>9297.8109090909093</v>
      </c>
      <c r="K112" s="25">
        <f>K91/20</f>
        <v>695.23383333333334</v>
      </c>
      <c r="L112" s="25">
        <f>L91/20</f>
        <v>8342.8060000000005</v>
      </c>
    </row>
    <row r="113" spans="1:12" x14ac:dyDescent="0.3">
      <c r="B113" s="1"/>
      <c r="C113" s="13"/>
      <c r="D113" s="1"/>
      <c r="E113" s="25"/>
      <c r="F113" s="2" t="s">
        <v>155</v>
      </c>
      <c r="G113" s="25"/>
      <c r="H113" s="34">
        <v>125</v>
      </c>
      <c r="I113" s="34">
        <f t="shared" ref="I113" si="31">I106/55</f>
        <v>1481.090909090909</v>
      </c>
      <c r="J113" s="34"/>
      <c r="K113" s="34">
        <f>K106/20</f>
        <v>108.33333333333333</v>
      </c>
      <c r="L113" s="34">
        <f>L106/20</f>
        <v>1300</v>
      </c>
    </row>
    <row r="114" spans="1:12" x14ac:dyDescent="0.3">
      <c r="B114" s="1"/>
      <c r="C114" s="13"/>
      <c r="D114" s="1"/>
      <c r="E114" s="25"/>
      <c r="F114" s="25"/>
      <c r="G114" s="25"/>
      <c r="H114" s="35">
        <f>SUM(H112:H113)</f>
        <v>899.81757575757581</v>
      </c>
      <c r="I114" s="25">
        <f>SUM(I112:I113)</f>
        <v>10778.901818181817</v>
      </c>
      <c r="J114" s="25"/>
      <c r="K114" s="35">
        <f>SUM(K112:K113)</f>
        <v>803.56716666666671</v>
      </c>
      <c r="L114" s="25">
        <f>SUM(L112:L113)</f>
        <v>9642.8060000000005</v>
      </c>
    </row>
    <row r="115" spans="1:12" x14ac:dyDescent="0.3">
      <c r="B115" s="1"/>
      <c r="C115" s="13"/>
      <c r="D115" s="1"/>
      <c r="E115" s="25"/>
      <c r="F115" s="25"/>
      <c r="G115" s="25"/>
      <c r="H115" s="25"/>
      <c r="I115" s="25"/>
      <c r="J115" s="25"/>
      <c r="K115" s="25"/>
      <c r="L115" s="25"/>
    </row>
    <row r="116" spans="1:12" x14ac:dyDescent="0.3">
      <c r="B116" s="1"/>
      <c r="C116" s="13"/>
      <c r="D116" s="1"/>
      <c r="E116" s="25"/>
      <c r="F116" s="25"/>
      <c r="G116" s="25"/>
      <c r="H116" s="25"/>
      <c r="I116" s="25"/>
      <c r="J116" s="25"/>
      <c r="K116" s="25"/>
      <c r="L116" s="25"/>
    </row>
    <row r="117" spans="1:12" x14ac:dyDescent="0.3">
      <c r="B117" s="1"/>
      <c r="C117" s="13"/>
      <c r="D117" s="1"/>
      <c r="E117" s="25"/>
      <c r="F117" s="25"/>
      <c r="G117" s="25"/>
      <c r="H117" s="25"/>
      <c r="I117" s="25"/>
      <c r="J117" s="25"/>
      <c r="K117" s="25"/>
      <c r="L117" s="25"/>
    </row>
    <row r="118" spans="1:12" x14ac:dyDescent="0.3">
      <c r="B118" s="1"/>
      <c r="C118" s="13"/>
      <c r="D118" s="1"/>
      <c r="E118" s="25"/>
      <c r="F118" s="25"/>
      <c r="G118" s="25"/>
      <c r="H118" s="25"/>
      <c r="I118" s="25"/>
      <c r="J118" s="25"/>
      <c r="K118" s="25"/>
      <c r="L118" s="25"/>
    </row>
    <row r="119" spans="1:12" x14ac:dyDescent="0.3">
      <c r="B119" s="1"/>
      <c r="C119" s="13"/>
      <c r="D119" s="1"/>
      <c r="E119" s="25"/>
      <c r="F119" s="1"/>
      <c r="G119" s="1"/>
    </row>
    <row r="120" spans="1:12" x14ac:dyDescent="0.3">
      <c r="B120" s="1"/>
      <c r="C120" s="13"/>
      <c r="D120" s="1"/>
      <c r="E120" s="1"/>
      <c r="F120" s="1"/>
      <c r="G120" s="1"/>
    </row>
    <row r="121" spans="1:12" x14ac:dyDescent="0.3">
      <c r="B121" s="1"/>
      <c r="C121" s="13"/>
      <c r="D121" s="1"/>
      <c r="E121" s="1"/>
      <c r="F121" s="1"/>
      <c r="G121" s="1"/>
    </row>
    <row r="122" spans="1:12" x14ac:dyDescent="0.3">
      <c r="B122" s="1"/>
      <c r="C122" s="13"/>
      <c r="D122" s="1"/>
      <c r="E122" s="1"/>
      <c r="F122" s="1"/>
      <c r="G122" s="1"/>
    </row>
    <row r="123" spans="1:12" x14ac:dyDescent="0.3">
      <c r="B123" s="1"/>
      <c r="C123" s="13"/>
      <c r="D123" s="1"/>
      <c r="E123" s="1"/>
      <c r="F123" s="1"/>
      <c r="G123" s="1"/>
    </row>
    <row r="124" spans="1:12" x14ac:dyDescent="0.3">
      <c r="B124" s="1"/>
      <c r="C124" s="13"/>
      <c r="D124" s="1"/>
      <c r="E124" s="1"/>
    </row>
    <row r="125" spans="1:12" x14ac:dyDescent="0.3">
      <c r="A125" s="9"/>
    </row>
    <row r="126" spans="1:12" ht="16.2" x14ac:dyDescent="0.4">
      <c r="A126" s="9"/>
      <c r="C126" s="10"/>
    </row>
    <row r="127" spans="1:12" ht="16.2" x14ac:dyDescent="0.4">
      <c r="A127" s="9"/>
      <c r="C127" s="10"/>
    </row>
    <row r="128" spans="1:12" ht="16.2" x14ac:dyDescent="0.4">
      <c r="A128" s="9"/>
      <c r="C128" s="10"/>
      <c r="F128" s="1"/>
      <c r="G128" s="1"/>
    </row>
    <row r="129" spans="1:5" x14ac:dyDescent="0.3">
      <c r="A129" s="9"/>
      <c r="B129" s="1"/>
      <c r="C129" s="16"/>
      <c r="D129" s="1"/>
      <c r="E129" s="1"/>
    </row>
    <row r="130" spans="1:5" x14ac:dyDescent="0.3">
      <c r="A130" s="11"/>
    </row>
    <row r="133" spans="1:5" x14ac:dyDescent="0.3">
      <c r="B133" s="1"/>
      <c r="C133" s="1"/>
    </row>
    <row r="134" spans="1:5" x14ac:dyDescent="0.3">
      <c r="B134" s="25"/>
      <c r="C134" s="25"/>
    </row>
    <row r="135" spans="1:5" x14ac:dyDescent="0.3">
      <c r="B135" s="32"/>
      <c r="C135" s="32"/>
    </row>
    <row r="136" spans="1:5" x14ac:dyDescent="0.3">
      <c r="B136" s="32"/>
    </row>
  </sheetData>
  <printOptions horizontalCentered="1" gridLines="1"/>
  <pageMargins left="0.2" right="0.2" top="0.75" bottom="0.75" header="0.3" footer="0.3"/>
  <pageSetup scale="72" fitToHeight="2" orientation="portrait" r:id="rId1"/>
  <rowBreaks count="2" manualBreakCount="2">
    <brk id="106" max="16383" man="1"/>
    <brk id="10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E17" sqref="E17"/>
    </sheetView>
  </sheetViews>
  <sheetFormatPr defaultRowHeight="14.4" x14ac:dyDescent="0.3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1"/>
  <sheetViews>
    <sheetView workbookViewId="0">
      <selection activeCell="C15" sqref="C15"/>
    </sheetView>
  </sheetViews>
  <sheetFormatPr defaultRowHeight="14.4" x14ac:dyDescent="0.3"/>
  <cols>
    <col min="1" max="1" width="14.109375" bestFit="1" customWidth="1"/>
    <col min="2" max="2" width="14.6640625" customWidth="1"/>
    <col min="3" max="3" width="11" customWidth="1"/>
    <col min="4" max="4" width="10.44140625" bestFit="1" customWidth="1"/>
    <col min="5" max="5" width="14.33203125" bestFit="1" customWidth="1"/>
    <col min="6" max="7" width="12.5546875" bestFit="1" customWidth="1"/>
    <col min="8" max="8" width="11.109375" bestFit="1" customWidth="1"/>
    <col min="9" max="9" width="14.33203125" bestFit="1" customWidth="1"/>
    <col min="10" max="10" width="19.33203125" customWidth="1"/>
    <col min="11" max="12" width="12.5546875" bestFit="1" customWidth="1"/>
    <col min="13" max="13" width="13.33203125" bestFit="1" customWidth="1"/>
    <col min="14" max="14" width="11.5546875" bestFit="1" customWidth="1"/>
    <col min="15" max="15" width="12.5546875" bestFit="1" customWidth="1"/>
    <col min="16" max="17" width="14.33203125" bestFit="1" customWidth="1"/>
    <col min="18" max="18" width="11.5546875" bestFit="1" customWidth="1"/>
    <col min="19" max="19" width="12.5546875" bestFit="1" customWidth="1"/>
  </cols>
  <sheetData>
    <row r="2" spans="1:13" ht="15" x14ac:dyDescent="0.25">
      <c r="B2" t="s">
        <v>111</v>
      </c>
      <c r="J2" t="s">
        <v>124</v>
      </c>
    </row>
    <row r="3" spans="1:13" ht="15" x14ac:dyDescent="0.25">
      <c r="B3" t="s">
        <v>122</v>
      </c>
    </row>
    <row r="4" spans="1:13" ht="15" x14ac:dyDescent="0.25">
      <c r="B4" t="s">
        <v>118</v>
      </c>
      <c r="C4" t="s">
        <v>119</v>
      </c>
      <c r="D4" t="s">
        <v>121</v>
      </c>
      <c r="E4" t="s">
        <v>120</v>
      </c>
      <c r="F4" t="s">
        <v>119</v>
      </c>
      <c r="G4" t="s">
        <v>121</v>
      </c>
      <c r="H4" t="s">
        <v>123</v>
      </c>
      <c r="J4" t="s">
        <v>125</v>
      </c>
      <c r="K4" s="26">
        <v>9050</v>
      </c>
    </row>
    <row r="5" spans="1:13" ht="15" x14ac:dyDescent="0.25">
      <c r="A5" t="s">
        <v>112</v>
      </c>
      <c r="B5" s="26">
        <v>2</v>
      </c>
      <c r="C5" s="26">
        <v>741</v>
      </c>
      <c r="D5" s="26">
        <f>B5*C5</f>
        <v>1482</v>
      </c>
      <c r="E5" s="26">
        <v>4</v>
      </c>
      <c r="F5" s="26">
        <v>1066</v>
      </c>
      <c r="G5" s="26">
        <f>E5*F5</f>
        <v>4264</v>
      </c>
      <c r="H5" s="26">
        <f t="shared" ref="H5:H10" si="0">D5+G5</f>
        <v>5746</v>
      </c>
      <c r="J5" t="s">
        <v>126</v>
      </c>
      <c r="K5" s="26">
        <v>12150</v>
      </c>
    </row>
    <row r="6" spans="1:13" ht="15" x14ac:dyDescent="0.25">
      <c r="A6" t="s">
        <v>113</v>
      </c>
      <c r="B6" s="26">
        <v>2</v>
      </c>
      <c r="C6" s="26">
        <v>741</v>
      </c>
      <c r="D6" s="26">
        <f t="shared" ref="D6:D10" si="1">B6*C6</f>
        <v>1482</v>
      </c>
      <c r="E6" s="26">
        <v>2</v>
      </c>
      <c r="F6" s="26">
        <v>1066</v>
      </c>
      <c r="G6" s="26">
        <f t="shared" ref="G6:G10" si="2">E6*F6</f>
        <v>2132</v>
      </c>
      <c r="H6" s="26">
        <f t="shared" si="0"/>
        <v>3614</v>
      </c>
      <c r="J6" t="s">
        <v>127</v>
      </c>
      <c r="K6" s="26">
        <v>47870</v>
      </c>
    </row>
    <row r="7" spans="1:13" ht="15" x14ac:dyDescent="0.25">
      <c r="A7" t="s">
        <v>114</v>
      </c>
      <c r="B7" s="26">
        <v>2</v>
      </c>
      <c r="C7" s="26">
        <v>741</v>
      </c>
      <c r="D7" s="26">
        <f t="shared" si="1"/>
        <v>1482</v>
      </c>
      <c r="E7" s="26">
        <v>4</v>
      </c>
      <c r="F7" s="26">
        <v>1066</v>
      </c>
      <c r="G7" s="26">
        <f t="shared" si="2"/>
        <v>4264</v>
      </c>
      <c r="H7" s="26">
        <f t="shared" si="0"/>
        <v>5746</v>
      </c>
      <c r="J7" t="s">
        <v>144</v>
      </c>
      <c r="K7" s="26">
        <v>40</v>
      </c>
    </row>
    <row r="8" spans="1:13" ht="15.75" thickBot="1" x14ac:dyDescent="0.3">
      <c r="A8" t="s">
        <v>115</v>
      </c>
      <c r="B8" s="26">
        <v>0</v>
      </c>
      <c r="C8" s="26">
        <v>741</v>
      </c>
      <c r="D8" s="26">
        <f t="shared" si="1"/>
        <v>0</v>
      </c>
      <c r="E8" s="26">
        <v>4</v>
      </c>
      <c r="F8" s="26">
        <v>1066</v>
      </c>
      <c r="G8" s="26">
        <f t="shared" si="2"/>
        <v>4264</v>
      </c>
      <c r="H8" s="26">
        <f t="shared" si="0"/>
        <v>4264</v>
      </c>
      <c r="J8" t="s">
        <v>128</v>
      </c>
      <c r="K8" s="29">
        <f>SUM(K4:K7)</f>
        <v>69110</v>
      </c>
    </row>
    <row r="9" spans="1:13" ht="15" x14ac:dyDescent="0.25">
      <c r="A9" t="s">
        <v>116</v>
      </c>
      <c r="B9" s="26">
        <v>0</v>
      </c>
      <c r="C9" s="26">
        <v>741</v>
      </c>
      <c r="D9" s="26">
        <f t="shared" si="1"/>
        <v>0</v>
      </c>
      <c r="E9" s="26">
        <v>4</v>
      </c>
      <c r="F9" s="26">
        <v>1066</v>
      </c>
      <c r="G9" s="26">
        <f t="shared" si="2"/>
        <v>4264</v>
      </c>
      <c r="H9" s="26">
        <f t="shared" si="0"/>
        <v>4264</v>
      </c>
    </row>
    <row r="10" spans="1:13" ht="15" x14ac:dyDescent="0.25">
      <c r="A10" t="s">
        <v>117</v>
      </c>
      <c r="B10" s="26">
        <v>2</v>
      </c>
      <c r="C10" s="26">
        <v>741</v>
      </c>
      <c r="D10" s="26">
        <f t="shared" si="1"/>
        <v>1482</v>
      </c>
      <c r="E10" s="26">
        <v>2</v>
      </c>
      <c r="F10" s="26">
        <v>1066</v>
      </c>
      <c r="G10" s="26">
        <f t="shared" si="2"/>
        <v>2132</v>
      </c>
      <c r="H10" s="26">
        <f t="shared" si="0"/>
        <v>3614</v>
      </c>
      <c r="M10" t="s">
        <v>145</v>
      </c>
    </row>
    <row r="11" spans="1:13" ht="15.75" thickBot="1" x14ac:dyDescent="0.3">
      <c r="B11" s="26"/>
      <c r="C11" s="26"/>
      <c r="D11" s="26">
        <f>SUM(D5:D10)</f>
        <v>5928</v>
      </c>
      <c r="E11" s="26"/>
      <c r="F11" s="26"/>
      <c r="G11" s="26">
        <f>SUM(G5:G10)</f>
        <v>21320</v>
      </c>
      <c r="H11" s="27">
        <f>SUM(H5:H10)</f>
        <v>27248</v>
      </c>
      <c r="J11" t="s">
        <v>128</v>
      </c>
      <c r="K11" s="28">
        <f>K8</f>
        <v>69110</v>
      </c>
      <c r="M11" s="32">
        <f>(K11-K12)/K11</f>
        <v>0.60572999565909424</v>
      </c>
    </row>
    <row r="12" spans="1:13" ht="15" x14ac:dyDescent="0.25">
      <c r="J12" t="s">
        <v>129</v>
      </c>
      <c r="K12" s="28">
        <f>H11</f>
        <v>27248</v>
      </c>
    </row>
    <row r="13" spans="1:13" ht="15.75" thickBot="1" x14ac:dyDescent="0.3">
      <c r="J13" t="s">
        <v>130</v>
      </c>
      <c r="K13" s="29">
        <f>K11-K12</f>
        <v>41862</v>
      </c>
    </row>
    <row r="15" spans="1:13" ht="15" x14ac:dyDescent="0.25">
      <c r="A15" t="s">
        <v>131</v>
      </c>
    </row>
    <row r="16" spans="1:13" ht="15" x14ac:dyDescent="0.25">
      <c r="B16" t="s">
        <v>132</v>
      </c>
      <c r="C16" t="s">
        <v>133</v>
      </c>
      <c r="D16" t="s">
        <v>134</v>
      </c>
      <c r="E16" t="s">
        <v>135</v>
      </c>
      <c r="F16" t="s">
        <v>136</v>
      </c>
      <c r="G16" t="s">
        <v>137</v>
      </c>
      <c r="H16" t="s">
        <v>138</v>
      </c>
      <c r="I16" t="s">
        <v>139</v>
      </c>
      <c r="J16" t="s">
        <v>140</v>
      </c>
      <c r="K16" t="s">
        <v>141</v>
      </c>
      <c r="L16" t="s">
        <v>142</v>
      </c>
      <c r="M16" t="s">
        <v>143</v>
      </c>
    </row>
    <row r="17" spans="1:16" ht="15" x14ac:dyDescent="0.25">
      <c r="A17" t="s">
        <v>112</v>
      </c>
      <c r="B17" s="30">
        <v>643.20000000000005</v>
      </c>
      <c r="C17" s="30">
        <v>800.96</v>
      </c>
      <c r="D17" s="30">
        <v>800.96</v>
      </c>
      <c r="E17" s="30">
        <v>1176.4100000000001</v>
      </c>
      <c r="F17" s="30">
        <v>125</v>
      </c>
      <c r="G17" s="30">
        <v>643.20000000000005</v>
      </c>
      <c r="H17" s="30">
        <v>643.20000000000005</v>
      </c>
      <c r="I17" s="30">
        <v>1176.4100000000001</v>
      </c>
      <c r="J17" s="30">
        <v>1176.4100000000001</v>
      </c>
      <c r="K17" s="30">
        <v>800.96</v>
      </c>
      <c r="L17" s="30">
        <v>0</v>
      </c>
      <c r="M17" s="30">
        <v>643.20000000000005</v>
      </c>
      <c r="N17" s="30">
        <f>SUM(B17:M17)</f>
        <v>8629.91</v>
      </c>
    </row>
    <row r="18" spans="1:16" x14ac:dyDescent="0.3">
      <c r="A18" t="s">
        <v>113</v>
      </c>
      <c r="B18" s="30">
        <v>944.7</v>
      </c>
      <c r="C18" s="30">
        <v>0</v>
      </c>
      <c r="D18" s="30">
        <v>718.05</v>
      </c>
      <c r="E18" s="30">
        <v>643.20000000000005</v>
      </c>
      <c r="F18" s="30">
        <v>643.20000000000005</v>
      </c>
      <c r="G18" s="30">
        <v>800.96</v>
      </c>
      <c r="H18" s="30">
        <v>800.96</v>
      </c>
      <c r="I18" s="30">
        <v>944.7</v>
      </c>
      <c r="J18" s="30">
        <v>0</v>
      </c>
      <c r="K18" s="30">
        <v>0</v>
      </c>
      <c r="L18" s="30">
        <v>0</v>
      </c>
      <c r="M18" s="30">
        <v>0</v>
      </c>
      <c r="N18" s="30">
        <f t="shared" ref="N18:N22" si="3">SUM(B18:M18)</f>
        <v>5495.7699999999995</v>
      </c>
    </row>
    <row r="19" spans="1:16" x14ac:dyDescent="0.3">
      <c r="A19" t="s">
        <v>114</v>
      </c>
      <c r="B19" s="30">
        <v>944.7</v>
      </c>
      <c r="C19" s="30">
        <v>1176.4100000000001</v>
      </c>
      <c r="D19" s="30">
        <v>1176.4100000000001</v>
      </c>
      <c r="E19" s="30">
        <v>125</v>
      </c>
      <c r="F19" s="30">
        <v>800.96</v>
      </c>
      <c r="G19" s="30">
        <v>125</v>
      </c>
      <c r="H19" s="30">
        <v>643.20000000000005</v>
      </c>
      <c r="I19" s="30">
        <v>800.96</v>
      </c>
      <c r="J19" s="30">
        <v>125</v>
      </c>
      <c r="K19" s="30">
        <v>1176.4100000000001</v>
      </c>
      <c r="L19" s="30">
        <v>1176.4100000000001</v>
      </c>
      <c r="M19" s="30">
        <v>944.7</v>
      </c>
      <c r="N19" s="30">
        <f t="shared" si="3"/>
        <v>9215.1600000000017</v>
      </c>
    </row>
    <row r="20" spans="1:16" x14ac:dyDescent="0.3">
      <c r="A20" t="s">
        <v>115</v>
      </c>
      <c r="B20" s="30">
        <v>2410.63</v>
      </c>
      <c r="C20" s="30">
        <v>2410.63</v>
      </c>
      <c r="D20" s="30">
        <v>2410.63</v>
      </c>
      <c r="E20" s="30">
        <v>2410.63</v>
      </c>
      <c r="F20" s="30">
        <v>2410.63</v>
      </c>
      <c r="G20" s="30">
        <v>2410.63</v>
      </c>
      <c r="H20" s="30">
        <v>2410.63</v>
      </c>
      <c r="I20" s="30">
        <v>2410.63</v>
      </c>
      <c r="J20" s="30">
        <v>0</v>
      </c>
      <c r="K20" s="30">
        <v>0</v>
      </c>
      <c r="L20" s="30">
        <v>0</v>
      </c>
      <c r="M20" s="30">
        <v>0</v>
      </c>
      <c r="N20" s="30">
        <f t="shared" si="3"/>
        <v>19285.040000000005</v>
      </c>
    </row>
    <row r="21" spans="1:16" x14ac:dyDescent="0.3">
      <c r="A21" t="s">
        <v>116</v>
      </c>
      <c r="B21" s="30">
        <v>2410.63</v>
      </c>
      <c r="C21" s="30">
        <v>2410.63</v>
      </c>
      <c r="D21" s="30">
        <v>2410.63</v>
      </c>
      <c r="E21" s="30">
        <v>449.01</v>
      </c>
      <c r="F21" s="30">
        <v>449.01</v>
      </c>
      <c r="G21" s="30">
        <v>2410.63</v>
      </c>
      <c r="H21" s="30">
        <v>2410.63</v>
      </c>
      <c r="I21" s="30">
        <v>2410.63</v>
      </c>
      <c r="J21" s="30">
        <v>0</v>
      </c>
      <c r="K21" s="30">
        <v>0</v>
      </c>
      <c r="L21" s="30">
        <v>0</v>
      </c>
      <c r="M21" s="30">
        <v>0</v>
      </c>
      <c r="N21" s="30">
        <f t="shared" si="3"/>
        <v>15361.800000000003</v>
      </c>
    </row>
    <row r="22" spans="1:16" x14ac:dyDescent="0.3">
      <c r="A22" t="s">
        <v>117</v>
      </c>
      <c r="B22" s="30">
        <v>643.20000000000005</v>
      </c>
      <c r="C22" s="30">
        <v>1176.4100000000001</v>
      </c>
      <c r="D22" s="30">
        <v>125</v>
      </c>
      <c r="E22" s="30">
        <v>1246.2</v>
      </c>
      <c r="F22" s="30">
        <v>944.7</v>
      </c>
      <c r="G22" s="30">
        <v>800.96</v>
      </c>
      <c r="H22" s="30">
        <v>800.96</v>
      </c>
      <c r="I22" s="30">
        <v>944.7</v>
      </c>
      <c r="J22" s="30">
        <v>0</v>
      </c>
      <c r="K22" s="30">
        <v>0</v>
      </c>
      <c r="L22" s="30">
        <v>0</v>
      </c>
      <c r="M22" s="30">
        <v>0</v>
      </c>
      <c r="N22" s="30">
        <f t="shared" si="3"/>
        <v>6682.13</v>
      </c>
      <c r="P22" s="30"/>
    </row>
    <row r="23" spans="1:16" ht="15" thickBot="1" x14ac:dyDescent="0.35">
      <c r="B23" s="30"/>
      <c r="C23" s="30"/>
      <c r="D23" s="30"/>
      <c r="E23" s="30"/>
      <c r="F23" s="30"/>
      <c r="G23" s="30"/>
      <c r="H23" s="30"/>
      <c r="I23" s="30"/>
      <c r="J23" s="30"/>
      <c r="K23" s="30"/>
      <c r="N23" s="31">
        <f>SUM(N17:N22)</f>
        <v>64669.810000000005</v>
      </c>
      <c r="O23" s="30">
        <f>N23*2</f>
        <v>129339.62000000001</v>
      </c>
      <c r="P23" s="30"/>
    </row>
    <row r="24" spans="1:16" x14ac:dyDescent="0.3">
      <c r="B24" s="30"/>
      <c r="C24" s="30"/>
      <c r="G24" s="30"/>
      <c r="H24" s="30"/>
      <c r="I24" s="30"/>
      <c r="J24" s="30"/>
      <c r="K24" s="30"/>
    </row>
    <row r="25" spans="1:16" x14ac:dyDescent="0.3">
      <c r="D25" s="8" t="s">
        <v>77</v>
      </c>
    </row>
    <row r="26" spans="1:16" x14ac:dyDescent="0.3">
      <c r="D26" s="8"/>
      <c r="J26" t="s">
        <v>146</v>
      </c>
      <c r="L26" s="30">
        <f>J35</f>
        <v>23111.385692374475</v>
      </c>
    </row>
    <row r="27" spans="1:16" x14ac:dyDescent="0.3">
      <c r="D27" s="13">
        <v>774.23</v>
      </c>
      <c r="J27" t="s">
        <v>147</v>
      </c>
      <c r="L27" s="30">
        <f>G41</f>
        <v>107773.32224685287</v>
      </c>
    </row>
    <row r="28" spans="1:16" ht="15" thickBot="1" x14ac:dyDescent="0.35">
      <c r="D28" s="13">
        <v>797.39</v>
      </c>
      <c r="L28" s="31">
        <f>SUM(L26:L27)</f>
        <v>130884.70793922734</v>
      </c>
    </row>
    <row r="29" spans="1:16" x14ac:dyDescent="0.3">
      <c r="D29" s="13">
        <v>808.96</v>
      </c>
    </row>
    <row r="30" spans="1:16" x14ac:dyDescent="0.3">
      <c r="D30" s="13">
        <v>820.54</v>
      </c>
    </row>
    <row r="31" spans="1:16" x14ac:dyDescent="0.3">
      <c r="D31" s="13">
        <v>832.11</v>
      </c>
      <c r="H31" t="s">
        <v>148</v>
      </c>
      <c r="J31" s="30">
        <v>73800</v>
      </c>
      <c r="L31" t="s">
        <v>159</v>
      </c>
      <c r="M31">
        <f>8.5*20</f>
        <v>170</v>
      </c>
      <c r="N31" t="s">
        <v>160</v>
      </c>
    </row>
    <row r="32" spans="1:16" x14ac:dyDescent="0.3">
      <c r="D32" s="13">
        <v>855.25</v>
      </c>
      <c r="H32" t="s">
        <v>149</v>
      </c>
      <c r="J32" s="30">
        <f>J31*55</f>
        <v>4059000</v>
      </c>
      <c r="K32" s="41">
        <f>J32/K8</f>
        <v>58.732455505715528</v>
      </c>
      <c r="L32" t="s">
        <v>161</v>
      </c>
      <c r="M32">
        <f>M31*20</f>
        <v>3400</v>
      </c>
      <c r="N32" t="s">
        <v>160</v>
      </c>
    </row>
    <row r="33" spans="4:14" x14ac:dyDescent="0.3">
      <c r="D33" s="13">
        <v>1145.6600000000001</v>
      </c>
      <c r="H33" t="s">
        <v>150</v>
      </c>
      <c r="J33" s="30">
        <f>J32/1000</f>
        <v>4059</v>
      </c>
      <c r="M33" s="40">
        <f>K32*M32</f>
        <v>199690.3487194328</v>
      </c>
      <c r="N33" t="s">
        <v>162</v>
      </c>
    </row>
    <row r="34" spans="4:14" x14ac:dyDescent="0.3">
      <c r="D34" s="13">
        <v>1168.81</v>
      </c>
      <c r="H34" t="s">
        <v>151</v>
      </c>
      <c r="J34" s="30">
        <f>J33*9.4</f>
        <v>38154.6</v>
      </c>
      <c r="M34" s="30">
        <f>M33/1000</f>
        <v>199.69034871943279</v>
      </c>
      <c r="N34" t="s">
        <v>150</v>
      </c>
    </row>
    <row r="35" spans="4:14" x14ac:dyDescent="0.3">
      <c r="D35" s="13">
        <v>1189.6199999999999</v>
      </c>
      <c r="H35" t="s">
        <v>152</v>
      </c>
      <c r="J35" s="30">
        <f>J34*M11</f>
        <v>23111.385692374475</v>
      </c>
      <c r="M35" s="30">
        <f>M34*9.4</f>
        <v>1877.0892779626683</v>
      </c>
      <c r="N35" t="s">
        <v>163</v>
      </c>
    </row>
    <row r="36" spans="4:14" x14ac:dyDescent="0.3">
      <c r="D36" s="13">
        <v>1212.77</v>
      </c>
      <c r="M36" s="30">
        <f>M35/20</f>
        <v>93.854463898133417</v>
      </c>
      <c r="N36" t="s">
        <v>164</v>
      </c>
    </row>
    <row r="37" spans="4:14" x14ac:dyDescent="0.3">
      <c r="D37" s="13">
        <v>1238.19</v>
      </c>
    </row>
    <row r="38" spans="4:14" x14ac:dyDescent="0.3">
      <c r="D38" s="13">
        <v>1282.18</v>
      </c>
    </row>
    <row r="39" spans="4:14" x14ac:dyDescent="0.3">
      <c r="D39" s="13">
        <v>1328.44</v>
      </c>
    </row>
    <row r="40" spans="4:14" x14ac:dyDescent="0.3">
      <c r="D40" s="13">
        <v>1372.77</v>
      </c>
    </row>
    <row r="41" spans="4:14" ht="15" thickBot="1" x14ac:dyDescent="0.35">
      <c r="D41" s="33">
        <f>SUM(D27:D40)</f>
        <v>14826.920000000002</v>
      </c>
      <c r="F41" s="25">
        <f>D41*12</f>
        <v>177923.04000000004</v>
      </c>
      <c r="G41" s="30">
        <f>F41*M11</f>
        <v>107773.32224685287</v>
      </c>
    </row>
  </sheetData>
  <pageMargins left="0.7" right="0.7" top="0.75" bottom="0.75" header="0.3" footer="0.3"/>
  <pageSetup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5"/>
  <sheetViews>
    <sheetView topLeftCell="A55" workbookViewId="0">
      <selection activeCell="B74" sqref="B74"/>
    </sheetView>
  </sheetViews>
  <sheetFormatPr defaultRowHeight="14.4" x14ac:dyDescent="0.3"/>
  <cols>
    <col min="1" max="1" width="44.33203125" bestFit="1" customWidth="1"/>
    <col min="2" max="2" width="12.5546875" bestFit="1" customWidth="1"/>
    <col min="3" max="3" width="14.33203125" bestFit="1" customWidth="1"/>
    <col min="4" max="4" width="17.6640625" style="30" bestFit="1" customWidth="1"/>
    <col min="5" max="21" width="12.5546875" style="30" bestFit="1" customWidth="1"/>
    <col min="22" max="32" width="14.33203125" style="30" bestFit="1" customWidth="1"/>
    <col min="33" max="33" width="11.5546875" style="30" bestFit="1" customWidth="1"/>
    <col min="34" max="34" width="12.5546875" style="30" bestFit="1" customWidth="1"/>
    <col min="35" max="35" width="11.5546875" style="30" bestFit="1" customWidth="1"/>
  </cols>
  <sheetData>
    <row r="1" spans="1:35" s="42" customFormat="1" ht="15" x14ac:dyDescent="0.25">
      <c r="E1" s="42">
        <v>2013</v>
      </c>
      <c r="F1" s="42">
        <v>2014</v>
      </c>
      <c r="G1" s="42">
        <v>2015</v>
      </c>
      <c r="H1" s="42">
        <v>2016</v>
      </c>
      <c r="I1" s="42">
        <v>2017</v>
      </c>
      <c r="J1" s="42">
        <v>2018</v>
      </c>
      <c r="K1" s="42">
        <v>2019</v>
      </c>
      <c r="L1" s="42">
        <v>2020</v>
      </c>
      <c r="M1" s="42">
        <v>2021</v>
      </c>
      <c r="N1" s="42">
        <v>2022</v>
      </c>
      <c r="O1" s="42">
        <v>2023</v>
      </c>
      <c r="P1" s="42">
        <v>2024</v>
      </c>
      <c r="Q1" s="42">
        <v>2025</v>
      </c>
      <c r="R1" s="42">
        <v>2026</v>
      </c>
      <c r="S1" s="42">
        <v>2027</v>
      </c>
      <c r="T1" s="42">
        <v>2028</v>
      </c>
      <c r="U1" s="42">
        <v>2029</v>
      </c>
      <c r="V1" s="42">
        <v>2030</v>
      </c>
      <c r="W1" s="42">
        <v>2031</v>
      </c>
      <c r="X1" s="42">
        <v>2032</v>
      </c>
      <c r="Y1" s="42">
        <v>2033</v>
      </c>
      <c r="Z1" s="42">
        <v>2034</v>
      </c>
      <c r="AA1" s="42">
        <v>2035</v>
      </c>
      <c r="AB1" s="42">
        <v>2036</v>
      </c>
      <c r="AC1" s="42">
        <v>2037</v>
      </c>
      <c r="AD1" s="42">
        <v>2038</v>
      </c>
      <c r="AE1" s="42">
        <v>2039</v>
      </c>
      <c r="AF1" s="42">
        <v>2040</v>
      </c>
      <c r="AG1" s="42">
        <v>2041</v>
      </c>
      <c r="AH1" s="42">
        <v>2042</v>
      </c>
      <c r="AI1" s="42">
        <v>2043</v>
      </c>
    </row>
    <row r="2" spans="1:35" s="36" customFormat="1" ht="30" x14ac:dyDescent="0.25">
      <c r="A2" s="36" t="s">
        <v>165</v>
      </c>
      <c r="B2" s="36" t="s">
        <v>166</v>
      </c>
      <c r="C2" s="36" t="s">
        <v>167</v>
      </c>
      <c r="D2" s="37" t="s">
        <v>168</v>
      </c>
      <c r="E2" s="37" t="s">
        <v>169</v>
      </c>
      <c r="F2" s="37" t="s">
        <v>170</v>
      </c>
      <c r="G2" s="37" t="s">
        <v>171</v>
      </c>
      <c r="H2" s="37" t="s">
        <v>172</v>
      </c>
      <c r="I2" s="37" t="s">
        <v>173</v>
      </c>
      <c r="J2" s="37" t="s">
        <v>174</v>
      </c>
      <c r="K2" s="37" t="s">
        <v>175</v>
      </c>
      <c r="L2" s="37" t="s">
        <v>176</v>
      </c>
      <c r="M2" s="37" t="s">
        <v>177</v>
      </c>
      <c r="N2" s="37" t="s">
        <v>178</v>
      </c>
      <c r="O2" s="37" t="s">
        <v>179</v>
      </c>
      <c r="P2" s="37" t="s">
        <v>180</v>
      </c>
      <c r="Q2" s="37" t="s">
        <v>181</v>
      </c>
      <c r="R2" s="37" t="s">
        <v>182</v>
      </c>
      <c r="S2" s="37" t="s">
        <v>183</v>
      </c>
      <c r="T2" s="37" t="s">
        <v>184</v>
      </c>
      <c r="U2" s="37" t="s">
        <v>185</v>
      </c>
      <c r="V2" s="37" t="s">
        <v>186</v>
      </c>
      <c r="W2" s="37" t="s">
        <v>187</v>
      </c>
      <c r="X2" s="37" t="s">
        <v>188</v>
      </c>
      <c r="Y2" s="37" t="s">
        <v>189</v>
      </c>
      <c r="Z2" s="37" t="s">
        <v>190</v>
      </c>
      <c r="AA2" s="37" t="s">
        <v>191</v>
      </c>
      <c r="AB2" s="37" t="s">
        <v>192</v>
      </c>
      <c r="AC2" s="37" t="s">
        <v>193</v>
      </c>
      <c r="AD2" s="37" t="s">
        <v>194</v>
      </c>
      <c r="AE2" s="37" t="s">
        <v>195</v>
      </c>
      <c r="AF2" s="37" t="s">
        <v>196</v>
      </c>
      <c r="AG2" s="37" t="s">
        <v>197</v>
      </c>
      <c r="AH2" s="37" t="s">
        <v>198</v>
      </c>
      <c r="AI2" s="37" t="s">
        <v>199</v>
      </c>
    </row>
    <row r="3" spans="1:35" ht="15" x14ac:dyDescent="0.25">
      <c r="A3" t="s">
        <v>200</v>
      </c>
      <c r="B3">
        <v>8</v>
      </c>
      <c r="C3">
        <v>2</v>
      </c>
      <c r="D3" s="30">
        <v>18690</v>
      </c>
      <c r="G3" s="30">
        <f>D3</f>
        <v>18690</v>
      </c>
      <c r="O3" s="30">
        <f>D3</f>
        <v>18690</v>
      </c>
      <c r="W3" s="30">
        <f>O3</f>
        <v>18690</v>
      </c>
      <c r="AE3" s="30">
        <f>W3</f>
        <v>18690</v>
      </c>
    </row>
    <row r="4" spans="1:35" ht="15" x14ac:dyDescent="0.25">
      <c r="A4" t="s">
        <v>201</v>
      </c>
      <c r="B4">
        <v>10</v>
      </c>
      <c r="C4">
        <v>6</v>
      </c>
      <c r="D4" s="30">
        <v>13300</v>
      </c>
      <c r="K4" s="30">
        <f>D4</f>
        <v>13300</v>
      </c>
      <c r="U4" s="30">
        <f>D4</f>
        <v>13300</v>
      </c>
      <c r="AE4" s="30">
        <f>U4</f>
        <v>13300</v>
      </c>
    </row>
    <row r="5" spans="1:35" ht="15" x14ac:dyDescent="0.25">
      <c r="A5" t="s">
        <v>202</v>
      </c>
      <c r="B5">
        <v>20</v>
      </c>
      <c r="C5">
        <v>5</v>
      </c>
      <c r="D5" s="30">
        <v>9120</v>
      </c>
      <c r="J5" s="30">
        <f>D5</f>
        <v>9120</v>
      </c>
      <c r="AD5" s="30">
        <f>D5</f>
        <v>9120</v>
      </c>
    </row>
    <row r="6" spans="1:35" ht="15" x14ac:dyDescent="0.25">
      <c r="A6" t="s">
        <v>203</v>
      </c>
      <c r="B6">
        <v>20</v>
      </c>
      <c r="C6">
        <v>15</v>
      </c>
      <c r="D6" s="30">
        <v>7600</v>
      </c>
      <c r="T6" s="30">
        <f>D6</f>
        <v>7600</v>
      </c>
    </row>
    <row r="7" spans="1:35" ht="15" x14ac:dyDescent="0.25">
      <c r="A7" t="s">
        <v>204</v>
      </c>
      <c r="B7">
        <v>30</v>
      </c>
      <c r="C7">
        <v>7</v>
      </c>
      <c r="D7" s="30">
        <v>25760</v>
      </c>
      <c r="L7" s="30">
        <f>D7</f>
        <v>25760</v>
      </c>
    </row>
    <row r="8" spans="1:35" ht="15" x14ac:dyDescent="0.25">
      <c r="A8" t="s">
        <v>205</v>
      </c>
      <c r="B8">
        <v>10</v>
      </c>
      <c r="C8">
        <v>3</v>
      </c>
      <c r="D8" s="30">
        <v>33600</v>
      </c>
      <c r="H8" s="30">
        <f>D8</f>
        <v>33600</v>
      </c>
      <c r="R8" s="30">
        <f>D8</f>
        <v>33600</v>
      </c>
      <c r="AB8" s="30">
        <f>D8</f>
        <v>33600</v>
      </c>
    </row>
    <row r="9" spans="1:35" ht="15" x14ac:dyDescent="0.25">
      <c r="A9" t="s">
        <v>206</v>
      </c>
      <c r="B9">
        <v>30</v>
      </c>
      <c r="C9">
        <v>29</v>
      </c>
      <c r="D9" s="30">
        <v>300</v>
      </c>
      <c r="AI9" s="30">
        <f>D9</f>
        <v>300</v>
      </c>
    </row>
    <row r="10" spans="1:35" ht="15" x14ac:dyDescent="0.25">
      <c r="A10" t="s">
        <v>207</v>
      </c>
      <c r="B10">
        <v>30</v>
      </c>
      <c r="C10">
        <v>1</v>
      </c>
      <c r="D10" s="30">
        <v>1500</v>
      </c>
      <c r="F10" s="30">
        <f>D10</f>
        <v>1500</v>
      </c>
    </row>
    <row r="11" spans="1:35" ht="15" x14ac:dyDescent="0.25">
      <c r="A11" t="s">
        <v>208</v>
      </c>
      <c r="B11">
        <v>1</v>
      </c>
      <c r="C11">
        <v>0</v>
      </c>
      <c r="D11" s="30">
        <v>10000</v>
      </c>
      <c r="E11" s="30">
        <v>0</v>
      </c>
      <c r="F11" s="30">
        <f>D11</f>
        <v>10000</v>
      </c>
      <c r="G11" s="30">
        <f>D11</f>
        <v>10000</v>
      </c>
      <c r="H11" s="30">
        <f>G11</f>
        <v>10000</v>
      </c>
      <c r="I11" s="30">
        <f>G11</f>
        <v>10000</v>
      </c>
      <c r="J11" s="30">
        <f t="shared" ref="J11" si="0">I11</f>
        <v>10000</v>
      </c>
      <c r="K11" s="30">
        <f t="shared" ref="K11" si="1">I11</f>
        <v>10000</v>
      </c>
      <c r="L11" s="30">
        <f t="shared" ref="L11" si="2">I11</f>
        <v>10000</v>
      </c>
      <c r="M11" s="30">
        <f t="shared" ref="M11" si="3">L11</f>
        <v>10000</v>
      </c>
      <c r="N11" s="30">
        <f t="shared" ref="N11:N12" si="4">L11</f>
        <v>10000</v>
      </c>
      <c r="O11" s="30">
        <f t="shared" ref="O11" si="5">N11</f>
        <v>10000</v>
      </c>
      <c r="P11" s="30">
        <f t="shared" ref="P11" si="6">N11</f>
        <v>10000</v>
      </c>
      <c r="Q11" s="30">
        <f t="shared" ref="Q11" si="7">N11</f>
        <v>10000</v>
      </c>
      <c r="R11" s="30">
        <f>Q11</f>
        <v>10000</v>
      </c>
      <c r="S11" s="30">
        <f>Q11</f>
        <v>10000</v>
      </c>
      <c r="T11" s="30">
        <f>Q11</f>
        <v>10000</v>
      </c>
      <c r="U11" s="30">
        <f>T11</f>
        <v>10000</v>
      </c>
      <c r="V11" s="30">
        <f>T11</f>
        <v>10000</v>
      </c>
      <c r="W11" s="30">
        <f t="shared" ref="W11" si="8">V11</f>
        <v>10000</v>
      </c>
      <c r="X11" s="30">
        <f t="shared" ref="X11" si="9">V11</f>
        <v>10000</v>
      </c>
      <c r="Y11" s="30">
        <f t="shared" ref="Y11" si="10">V11</f>
        <v>10000</v>
      </c>
      <c r="Z11" s="30">
        <f t="shared" ref="Z11" si="11">Y11</f>
        <v>10000</v>
      </c>
      <c r="AA11" s="30">
        <f t="shared" ref="AA11" si="12">Y11</f>
        <v>10000</v>
      </c>
      <c r="AB11" s="30">
        <f t="shared" ref="AB11" si="13">AA11</f>
        <v>10000</v>
      </c>
      <c r="AC11" s="30">
        <f t="shared" ref="AC11" si="14">AA11</f>
        <v>10000</v>
      </c>
      <c r="AD11" s="30">
        <f>AC11</f>
        <v>10000</v>
      </c>
      <c r="AE11" s="30">
        <f>AC11</f>
        <v>10000</v>
      </c>
      <c r="AF11" s="30">
        <f>AC11</f>
        <v>10000</v>
      </c>
      <c r="AG11" s="30">
        <f>AF11</f>
        <v>10000</v>
      </c>
      <c r="AH11" s="30">
        <f>AF11</f>
        <v>10000</v>
      </c>
      <c r="AI11" s="30">
        <f t="shared" ref="AI11" si="15">AH11</f>
        <v>10000</v>
      </c>
    </row>
    <row r="12" spans="1:35" ht="15" x14ac:dyDescent="0.25">
      <c r="A12" t="s">
        <v>220</v>
      </c>
      <c r="B12">
        <v>1</v>
      </c>
      <c r="C12">
        <v>0</v>
      </c>
      <c r="D12" s="30">
        <v>3000</v>
      </c>
      <c r="E12" s="30">
        <v>0</v>
      </c>
      <c r="F12" s="30">
        <f>D12</f>
        <v>3000</v>
      </c>
      <c r="G12" s="30">
        <f>D12</f>
        <v>3000</v>
      </c>
      <c r="H12" s="30">
        <f t="shared" ref="H12" si="16">G12</f>
        <v>3000</v>
      </c>
      <c r="I12" s="30">
        <f t="shared" ref="I12" si="17">G12</f>
        <v>3000</v>
      </c>
      <c r="J12" s="30">
        <f t="shared" ref="J12" si="18">G12</f>
        <v>3000</v>
      </c>
      <c r="K12" s="30">
        <f t="shared" ref="K12" si="19">J12</f>
        <v>3000</v>
      </c>
      <c r="L12" s="30">
        <f t="shared" ref="L12" si="20">J12</f>
        <v>3000</v>
      </c>
      <c r="M12" s="30">
        <f t="shared" ref="M12" si="21">L12</f>
        <v>3000</v>
      </c>
      <c r="N12" s="30">
        <f t="shared" si="4"/>
        <v>3000</v>
      </c>
      <c r="O12" s="30">
        <f t="shared" ref="O12" si="22">L12</f>
        <v>3000</v>
      </c>
      <c r="P12" s="30">
        <f t="shared" ref="P12:X12" si="23">O12</f>
        <v>3000</v>
      </c>
      <c r="Q12" s="30">
        <f t="shared" ref="Q12" si="24">O12</f>
        <v>3000</v>
      </c>
      <c r="R12" s="30">
        <f t="shared" ref="R12" si="25">O12</f>
        <v>3000</v>
      </c>
      <c r="S12" s="30">
        <f t="shared" ref="S12:AA12" si="26">R12</f>
        <v>3000</v>
      </c>
      <c r="T12" s="30">
        <f t="shared" ref="T12" si="27">R12</f>
        <v>3000</v>
      </c>
      <c r="U12" s="30">
        <f t="shared" ref="U12" si="28">T12</f>
        <v>3000</v>
      </c>
      <c r="V12" s="30">
        <f t="shared" ref="V12" si="29">T12</f>
        <v>3000</v>
      </c>
      <c r="W12" s="30">
        <f t="shared" ref="W12" si="30">T12</f>
        <v>3000</v>
      </c>
      <c r="X12" s="30">
        <f t="shared" si="23"/>
        <v>3000</v>
      </c>
      <c r="Y12" s="30">
        <f t="shared" ref="Y12" si="31">W12</f>
        <v>3000</v>
      </c>
      <c r="Z12" s="30">
        <f t="shared" ref="Z12" si="32">W12</f>
        <v>3000</v>
      </c>
      <c r="AA12" s="30">
        <f t="shared" si="26"/>
        <v>3000</v>
      </c>
      <c r="AB12" s="30">
        <f t="shared" ref="AB12" si="33">Z12</f>
        <v>3000</v>
      </c>
      <c r="AC12" s="30">
        <f t="shared" ref="AC12" si="34">AB12</f>
        <v>3000</v>
      </c>
      <c r="AD12" s="30">
        <f>AC12</f>
        <v>3000</v>
      </c>
      <c r="AE12" s="30">
        <f>AC12</f>
        <v>3000</v>
      </c>
      <c r="AF12" s="30">
        <f>AC12</f>
        <v>3000</v>
      </c>
      <c r="AG12" s="30">
        <f t="shared" ref="AG12" si="35">AF12</f>
        <v>3000</v>
      </c>
      <c r="AH12" s="30">
        <f t="shared" ref="AH12" si="36">AF12</f>
        <v>3000</v>
      </c>
      <c r="AI12" s="30">
        <f t="shared" ref="AI12" si="37">AF12</f>
        <v>3000</v>
      </c>
    </row>
    <row r="13" spans="1:35" ht="15" x14ac:dyDescent="0.25">
      <c r="A13" t="s">
        <v>209</v>
      </c>
      <c r="B13">
        <v>5</v>
      </c>
      <c r="C13">
        <v>1</v>
      </c>
      <c r="D13" s="30">
        <v>2000</v>
      </c>
      <c r="F13" s="30">
        <f>D13</f>
        <v>2000</v>
      </c>
      <c r="K13" s="30">
        <f>D13</f>
        <v>2000</v>
      </c>
      <c r="P13" s="30">
        <f>D13</f>
        <v>2000</v>
      </c>
      <c r="U13" s="30">
        <f>D13</f>
        <v>2000</v>
      </c>
      <c r="Z13" s="30">
        <f>D13</f>
        <v>2000</v>
      </c>
      <c r="AE13" s="30">
        <f>D13</f>
        <v>2000</v>
      </c>
    </row>
    <row r="14" spans="1:35" ht="15" x14ac:dyDescent="0.25">
      <c r="A14" t="s">
        <v>210</v>
      </c>
      <c r="B14">
        <v>11</v>
      </c>
      <c r="C14">
        <v>0</v>
      </c>
      <c r="D14" s="30">
        <v>68552</v>
      </c>
      <c r="E14" s="30">
        <v>0</v>
      </c>
      <c r="P14" s="30">
        <f>D14</f>
        <v>68552</v>
      </c>
      <c r="AA14" s="30">
        <f>D14</f>
        <v>68552</v>
      </c>
    </row>
    <row r="15" spans="1:35" ht="15" x14ac:dyDescent="0.25">
      <c r="A15" t="s">
        <v>211</v>
      </c>
      <c r="B15">
        <v>5</v>
      </c>
      <c r="C15">
        <v>1</v>
      </c>
      <c r="D15" s="30">
        <v>6000</v>
      </c>
      <c r="F15" s="30">
        <f>D15</f>
        <v>6000</v>
      </c>
      <c r="K15" s="30">
        <f>D15</f>
        <v>6000</v>
      </c>
      <c r="P15" s="30">
        <f>D15</f>
        <v>6000</v>
      </c>
      <c r="U15" s="30">
        <f>D15</f>
        <v>6000</v>
      </c>
      <c r="Z15" s="30">
        <f>U15</f>
        <v>6000</v>
      </c>
      <c r="AE15" s="30">
        <f>Z15</f>
        <v>6000</v>
      </c>
    </row>
    <row r="16" spans="1:35" ht="15" x14ac:dyDescent="0.25">
      <c r="A16" t="s">
        <v>212</v>
      </c>
      <c r="B16">
        <v>10</v>
      </c>
      <c r="C16">
        <v>9</v>
      </c>
      <c r="D16" s="30">
        <v>15500</v>
      </c>
      <c r="N16" s="30">
        <f>D16</f>
        <v>15500</v>
      </c>
      <c r="X16" s="30">
        <f>D16</f>
        <v>15500</v>
      </c>
      <c r="AH16" s="30">
        <f>D16</f>
        <v>15500</v>
      </c>
    </row>
    <row r="17" spans="1:35" x14ac:dyDescent="0.3">
      <c r="A17" t="s">
        <v>213</v>
      </c>
      <c r="B17">
        <v>30</v>
      </c>
      <c r="C17">
        <v>29</v>
      </c>
      <c r="D17" s="30">
        <v>51646</v>
      </c>
      <c r="AH17" s="30">
        <f>D17</f>
        <v>51646</v>
      </c>
    </row>
    <row r="18" spans="1:35" x14ac:dyDescent="0.3">
      <c r="A18" t="s">
        <v>214</v>
      </c>
      <c r="B18">
        <v>35</v>
      </c>
      <c r="C18">
        <v>34</v>
      </c>
      <c r="D18" s="30">
        <v>423846</v>
      </c>
    </row>
    <row r="19" spans="1:35" x14ac:dyDescent="0.3">
      <c r="A19" t="s">
        <v>215</v>
      </c>
      <c r="B19">
        <v>5</v>
      </c>
      <c r="C19">
        <v>4</v>
      </c>
      <c r="D19" s="30">
        <v>7400</v>
      </c>
      <c r="I19" s="30">
        <f>D19</f>
        <v>7400</v>
      </c>
      <c r="N19" s="30">
        <f>D19</f>
        <v>7400</v>
      </c>
      <c r="S19" s="30">
        <f>D19</f>
        <v>7400</v>
      </c>
      <c r="X19" s="30">
        <f>D19</f>
        <v>7400</v>
      </c>
      <c r="AC19" s="30">
        <f>D19</f>
        <v>7400</v>
      </c>
      <c r="AH19" s="30">
        <f>D19</f>
        <v>7400</v>
      </c>
    </row>
    <row r="20" spans="1:35" x14ac:dyDescent="0.3">
      <c r="A20" t="s">
        <v>216</v>
      </c>
      <c r="B20">
        <v>12</v>
      </c>
      <c r="C20">
        <v>1</v>
      </c>
      <c r="D20" s="30">
        <v>4640</v>
      </c>
      <c r="E20" s="30">
        <f>D20</f>
        <v>4640</v>
      </c>
      <c r="F20" s="30">
        <v>0</v>
      </c>
      <c r="R20" s="30">
        <f>D20</f>
        <v>4640</v>
      </c>
      <c r="AC20" s="30">
        <f>D20</f>
        <v>4640</v>
      </c>
    </row>
    <row r="21" spans="1:35" x14ac:dyDescent="0.3">
      <c r="A21" t="s">
        <v>217</v>
      </c>
      <c r="B21">
        <v>20</v>
      </c>
      <c r="C21">
        <v>6</v>
      </c>
      <c r="D21" s="30">
        <v>3390</v>
      </c>
      <c r="K21" s="30">
        <f>D21</f>
        <v>3390</v>
      </c>
      <c r="AE21" s="30">
        <f>D21</f>
        <v>3390</v>
      </c>
    </row>
    <row r="22" spans="1:35" x14ac:dyDescent="0.3">
      <c r="A22" t="s">
        <v>218</v>
      </c>
      <c r="B22">
        <v>20</v>
      </c>
      <c r="C22">
        <v>0</v>
      </c>
      <c r="D22" s="30">
        <v>6000</v>
      </c>
      <c r="E22" s="30">
        <v>0</v>
      </c>
      <c r="Z22" s="30">
        <f>D22</f>
        <v>6000</v>
      </c>
    </row>
    <row r="23" spans="1:35" x14ac:dyDescent="0.3">
      <c r="A23" t="s">
        <v>219</v>
      </c>
      <c r="B23">
        <v>50</v>
      </c>
      <c r="C23">
        <v>7</v>
      </c>
      <c r="D23" s="39">
        <v>24000</v>
      </c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</row>
    <row r="24" spans="1:35" x14ac:dyDescent="0.3">
      <c r="A24" t="s">
        <v>235</v>
      </c>
      <c r="B24">
        <v>10</v>
      </c>
      <c r="C24">
        <v>5</v>
      </c>
      <c r="D24" s="39">
        <v>5000</v>
      </c>
      <c r="E24" s="39"/>
      <c r="F24" s="39"/>
      <c r="G24" s="39"/>
      <c r="H24" s="39"/>
      <c r="I24" s="39"/>
      <c r="J24" s="39">
        <f>D24</f>
        <v>5000</v>
      </c>
      <c r="K24" s="39"/>
      <c r="L24" s="39"/>
      <c r="M24" s="39"/>
      <c r="N24" s="39"/>
      <c r="O24" s="39"/>
      <c r="P24" s="39"/>
      <c r="Q24" s="39"/>
      <c r="R24" s="39"/>
      <c r="S24" s="39"/>
      <c r="T24" s="39">
        <f>D24</f>
        <v>5000</v>
      </c>
      <c r="V24" s="39"/>
      <c r="W24" s="39"/>
      <c r="X24" s="39"/>
      <c r="Y24" s="39"/>
      <c r="Z24" s="39"/>
      <c r="AA24" s="39"/>
      <c r="AB24" s="39"/>
      <c r="AC24" s="39"/>
      <c r="AD24" s="39">
        <f>D24</f>
        <v>5000</v>
      </c>
      <c r="AF24" s="39"/>
      <c r="AG24" s="39"/>
      <c r="AH24" s="39"/>
      <c r="AI24" s="39"/>
    </row>
    <row r="25" spans="1:35" x14ac:dyDescent="0.3">
      <c r="A25" t="s">
        <v>236</v>
      </c>
      <c r="B25">
        <v>5</v>
      </c>
      <c r="C25">
        <v>5</v>
      </c>
      <c r="D25" s="39">
        <v>1500</v>
      </c>
      <c r="E25" s="39"/>
      <c r="F25" s="39"/>
      <c r="G25" s="39"/>
      <c r="H25" s="39"/>
      <c r="I25" s="39"/>
      <c r="J25" s="39">
        <f>D25</f>
        <v>1500</v>
      </c>
      <c r="K25" s="39"/>
      <c r="L25" s="39"/>
      <c r="M25" s="39"/>
      <c r="N25" s="39"/>
      <c r="O25" s="39">
        <f>D25</f>
        <v>1500</v>
      </c>
      <c r="P25" s="39"/>
      <c r="Q25" s="39"/>
      <c r="R25" s="39"/>
      <c r="S25" s="39"/>
      <c r="T25" s="39">
        <f>D25</f>
        <v>1500</v>
      </c>
      <c r="V25" s="39"/>
      <c r="W25" s="39"/>
      <c r="X25" s="39"/>
      <c r="Y25" s="39">
        <f>D25</f>
        <v>1500</v>
      </c>
      <c r="Z25" s="39"/>
      <c r="AB25" s="39"/>
      <c r="AC25" s="39"/>
      <c r="AD25" s="39">
        <f>D25</f>
        <v>1500</v>
      </c>
      <c r="AE25" s="39"/>
      <c r="AF25" s="39"/>
      <c r="AH25" s="39"/>
      <c r="AI25" s="39">
        <f>D25</f>
        <v>1500</v>
      </c>
    </row>
    <row r="26" spans="1:35" x14ac:dyDescent="0.3">
      <c r="A26" t="s">
        <v>237</v>
      </c>
      <c r="B26">
        <v>10</v>
      </c>
      <c r="C26">
        <v>1</v>
      </c>
      <c r="D26" s="39">
        <v>1350</v>
      </c>
      <c r="E26" s="39"/>
      <c r="F26" s="39">
        <f>D26</f>
        <v>1350</v>
      </c>
      <c r="G26" s="39"/>
      <c r="H26" s="39"/>
      <c r="I26" s="39"/>
      <c r="J26" s="39"/>
      <c r="K26" s="39"/>
      <c r="L26" s="39"/>
      <c r="M26" s="39"/>
      <c r="N26" s="39"/>
      <c r="O26" s="39"/>
      <c r="P26" s="39">
        <f>D26</f>
        <v>1350</v>
      </c>
      <c r="Q26" s="39"/>
      <c r="R26" s="39"/>
      <c r="S26" s="39"/>
      <c r="T26" s="39"/>
      <c r="U26" s="39"/>
      <c r="V26" s="39"/>
      <c r="W26" s="39"/>
      <c r="X26" s="39"/>
      <c r="Y26" s="39"/>
      <c r="Z26" s="39">
        <f>D26</f>
        <v>1350</v>
      </c>
      <c r="AA26" s="39"/>
      <c r="AB26" s="39"/>
      <c r="AC26" s="39"/>
      <c r="AD26" s="39"/>
      <c r="AE26" s="39"/>
      <c r="AF26" s="39"/>
      <c r="AG26" s="39"/>
      <c r="AH26" s="39"/>
      <c r="AI26" s="39"/>
    </row>
    <row r="27" spans="1:35" x14ac:dyDescent="0.3">
      <c r="A27" t="s">
        <v>238</v>
      </c>
      <c r="B27">
        <v>25</v>
      </c>
      <c r="C27">
        <v>7</v>
      </c>
      <c r="D27" s="39">
        <v>7682</v>
      </c>
      <c r="E27" s="39"/>
      <c r="F27" s="39"/>
      <c r="G27" s="39"/>
      <c r="H27" s="39"/>
      <c r="I27" s="39"/>
      <c r="J27" s="39"/>
      <c r="K27" s="39"/>
      <c r="L27" s="39">
        <f>D27</f>
        <v>7682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</row>
    <row r="28" spans="1:35" x14ac:dyDescent="0.3">
      <c r="A28" t="s">
        <v>239</v>
      </c>
      <c r="B28">
        <v>20</v>
      </c>
      <c r="C28">
        <v>5</v>
      </c>
      <c r="D28" s="39">
        <v>600</v>
      </c>
      <c r="E28" s="39"/>
      <c r="F28" s="39"/>
      <c r="G28" s="39"/>
      <c r="H28" s="39"/>
      <c r="I28" s="39"/>
      <c r="J28" s="39">
        <f>D28</f>
        <v>600</v>
      </c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>
        <f>D28</f>
        <v>600</v>
      </c>
      <c r="AE28" s="39"/>
      <c r="AF28" s="39"/>
      <c r="AG28" s="39"/>
      <c r="AH28" s="39"/>
      <c r="AI28" s="39"/>
    </row>
    <row r="29" spans="1:35" x14ac:dyDescent="0.3">
      <c r="A29" t="s">
        <v>240</v>
      </c>
      <c r="B29">
        <v>16</v>
      </c>
      <c r="C29">
        <v>2</v>
      </c>
      <c r="D29" s="39">
        <v>1100</v>
      </c>
      <c r="E29" s="39"/>
      <c r="F29" s="39"/>
      <c r="G29" s="39">
        <f>D29</f>
        <v>1100</v>
      </c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>
        <f>D29</f>
        <v>1100</v>
      </c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</row>
    <row r="30" spans="1:35" x14ac:dyDescent="0.3">
      <c r="A30" t="s">
        <v>157</v>
      </c>
      <c r="B30">
        <v>14</v>
      </c>
      <c r="C30">
        <v>13</v>
      </c>
      <c r="D30" s="39">
        <v>3600</v>
      </c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>
        <f>D30</f>
        <v>3600</v>
      </c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>
        <f>D30</f>
        <v>3600</v>
      </c>
      <c r="AG30" s="39"/>
      <c r="AH30" s="39"/>
      <c r="AI30" s="39"/>
    </row>
    <row r="31" spans="1:35" x14ac:dyDescent="0.3">
      <c r="A31" t="s">
        <v>241</v>
      </c>
      <c r="B31">
        <v>20</v>
      </c>
      <c r="C31">
        <v>1</v>
      </c>
      <c r="D31" s="39">
        <v>30000</v>
      </c>
      <c r="E31" s="39"/>
      <c r="F31" s="39">
        <f>D31</f>
        <v>30000</v>
      </c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>
        <f>D31</f>
        <v>30000</v>
      </c>
      <c r="AA31" s="39"/>
      <c r="AB31" s="39"/>
      <c r="AC31" s="39"/>
      <c r="AD31" s="39"/>
      <c r="AE31" s="39"/>
      <c r="AF31" s="39"/>
      <c r="AG31" s="39"/>
      <c r="AH31" s="39"/>
      <c r="AI31" s="39"/>
    </row>
    <row r="32" spans="1:35" x14ac:dyDescent="0.3">
      <c r="A32" t="s">
        <v>242</v>
      </c>
      <c r="B32">
        <v>28</v>
      </c>
      <c r="C32">
        <v>6</v>
      </c>
      <c r="D32" s="39">
        <v>1800</v>
      </c>
      <c r="E32" s="39"/>
      <c r="F32" s="39"/>
      <c r="G32" s="39"/>
      <c r="H32" s="39"/>
      <c r="I32" s="39"/>
      <c r="J32" s="39"/>
      <c r="K32" s="39">
        <f>D32</f>
        <v>1800</v>
      </c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</row>
    <row r="33" spans="1:35" x14ac:dyDescent="0.3">
      <c r="A33" t="s">
        <v>243</v>
      </c>
      <c r="B33">
        <v>20</v>
      </c>
      <c r="C33">
        <v>3</v>
      </c>
      <c r="D33" s="39">
        <v>2320</v>
      </c>
      <c r="E33" s="39"/>
      <c r="F33" s="39"/>
      <c r="G33" s="39"/>
      <c r="H33" s="39">
        <f>D33</f>
        <v>2320</v>
      </c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>
        <f>D33</f>
        <v>2320</v>
      </c>
      <c r="AC33" s="39"/>
      <c r="AD33" s="39"/>
      <c r="AE33" s="39"/>
      <c r="AF33" s="39"/>
      <c r="AG33" s="39"/>
      <c r="AH33" s="39"/>
      <c r="AI33" s="39"/>
    </row>
    <row r="34" spans="1:35" x14ac:dyDescent="0.3">
      <c r="A34" t="s">
        <v>244</v>
      </c>
      <c r="B34">
        <v>6</v>
      </c>
      <c r="C34">
        <v>1</v>
      </c>
      <c r="D34" s="39">
        <v>900</v>
      </c>
      <c r="E34" s="39"/>
      <c r="F34" s="39">
        <f>D34</f>
        <v>900</v>
      </c>
      <c r="G34" s="39"/>
      <c r="H34" s="39"/>
      <c r="I34" s="39"/>
      <c r="J34" s="39"/>
      <c r="K34" s="39"/>
      <c r="L34" s="39">
        <f>D34</f>
        <v>900</v>
      </c>
      <c r="M34" s="39"/>
      <c r="N34" s="39"/>
      <c r="O34" s="39"/>
      <c r="P34" s="39"/>
      <c r="Q34" s="39"/>
      <c r="R34" s="39">
        <f>D34</f>
        <v>900</v>
      </c>
      <c r="S34" s="39"/>
      <c r="T34" s="39"/>
      <c r="U34" s="39"/>
      <c r="V34" s="39"/>
      <c r="W34" s="39"/>
      <c r="X34" s="39">
        <f>D34</f>
        <v>900</v>
      </c>
      <c r="Y34" s="39"/>
      <c r="Z34" s="39"/>
      <c r="AA34" s="39"/>
      <c r="AB34" s="39"/>
      <c r="AC34" s="39"/>
      <c r="AD34" s="39">
        <f>D34</f>
        <v>900</v>
      </c>
      <c r="AE34" s="39"/>
      <c r="AF34" s="39"/>
      <c r="AG34" s="39"/>
      <c r="AH34" s="39"/>
      <c r="AI34" s="39"/>
    </row>
    <row r="35" spans="1:35" x14ac:dyDescent="0.3">
      <c r="A35" t="s">
        <v>245</v>
      </c>
      <c r="B35">
        <v>30</v>
      </c>
      <c r="C35">
        <v>10</v>
      </c>
      <c r="D35" s="39">
        <v>15000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>
        <f>D35</f>
        <v>15000</v>
      </c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</row>
    <row r="36" spans="1:35" x14ac:dyDescent="0.3">
      <c r="A36" t="s">
        <v>246</v>
      </c>
      <c r="B36">
        <v>30</v>
      </c>
      <c r="C36">
        <v>20</v>
      </c>
      <c r="D36" s="39">
        <v>5000</v>
      </c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>
        <f>D36</f>
        <v>5000</v>
      </c>
      <c r="Z36" s="39"/>
      <c r="AA36" s="39"/>
      <c r="AB36" s="39"/>
      <c r="AC36" s="39"/>
      <c r="AD36" s="39"/>
      <c r="AE36" s="39"/>
      <c r="AF36" s="39"/>
      <c r="AG36" s="39"/>
      <c r="AH36" s="39"/>
      <c r="AI36" s="39"/>
    </row>
    <row r="37" spans="1:35" x14ac:dyDescent="0.3">
      <c r="A37" t="s">
        <v>247</v>
      </c>
      <c r="B37">
        <v>8</v>
      </c>
      <c r="C37">
        <v>3</v>
      </c>
      <c r="D37" s="39">
        <v>3800</v>
      </c>
      <c r="E37" s="39"/>
      <c r="F37" s="39"/>
      <c r="G37" s="39"/>
      <c r="H37" s="39">
        <f>D37</f>
        <v>3800</v>
      </c>
      <c r="I37" s="39"/>
      <c r="J37" s="39"/>
      <c r="K37" s="39"/>
      <c r="L37" s="39"/>
      <c r="M37" s="39"/>
      <c r="N37" s="39"/>
      <c r="O37" s="39"/>
      <c r="P37" s="39">
        <f>H37</f>
        <v>3800</v>
      </c>
      <c r="Q37" s="39"/>
      <c r="R37" s="39"/>
      <c r="S37" s="39"/>
      <c r="T37" s="39"/>
      <c r="U37" s="39"/>
      <c r="V37" s="39"/>
      <c r="W37" s="39"/>
      <c r="X37" s="39">
        <f>P37</f>
        <v>3800</v>
      </c>
      <c r="Y37" s="39"/>
      <c r="Z37" s="39"/>
      <c r="AA37" s="39"/>
      <c r="AB37" s="39"/>
      <c r="AC37" s="39"/>
      <c r="AD37" s="39"/>
      <c r="AE37" s="39"/>
      <c r="AF37" s="39">
        <f>X37</f>
        <v>3800</v>
      </c>
      <c r="AG37" s="39"/>
      <c r="AH37" s="39"/>
      <c r="AI37" s="39"/>
    </row>
    <row r="38" spans="1:35" x14ac:dyDescent="0.3">
      <c r="A38" t="s">
        <v>248</v>
      </c>
      <c r="B38">
        <v>30</v>
      </c>
      <c r="C38">
        <v>7</v>
      </c>
      <c r="D38" s="39">
        <v>7600</v>
      </c>
      <c r="E38" s="39"/>
      <c r="F38" s="39"/>
      <c r="G38" s="39"/>
      <c r="H38" s="39"/>
      <c r="I38" s="39"/>
      <c r="J38" s="39"/>
      <c r="K38" s="39"/>
      <c r="L38" s="39">
        <f>D38</f>
        <v>7600</v>
      </c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</row>
    <row r="39" spans="1:35" x14ac:dyDescent="0.3">
      <c r="A39" t="s">
        <v>249</v>
      </c>
      <c r="B39">
        <v>50</v>
      </c>
      <c r="C39">
        <v>7</v>
      </c>
      <c r="D39" s="39">
        <v>50000</v>
      </c>
      <c r="E39" s="39"/>
      <c r="F39" s="39"/>
      <c r="G39" s="39"/>
      <c r="H39" s="39"/>
      <c r="I39" s="39"/>
      <c r="J39" s="39"/>
      <c r="K39" s="39"/>
      <c r="L39" s="39">
        <f>D39</f>
        <v>50000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</row>
    <row r="40" spans="1:35" x14ac:dyDescent="0.3">
      <c r="A40" t="s">
        <v>158</v>
      </c>
      <c r="B40">
        <v>5</v>
      </c>
      <c r="C40">
        <v>5</v>
      </c>
      <c r="D40" s="39">
        <v>10000</v>
      </c>
      <c r="E40" s="39"/>
      <c r="F40" s="39"/>
      <c r="G40" s="39"/>
      <c r="H40" s="39"/>
      <c r="I40" s="39"/>
      <c r="J40" s="39">
        <f>D40</f>
        <v>10000</v>
      </c>
      <c r="K40" s="39"/>
      <c r="L40" s="39"/>
      <c r="M40" s="39"/>
      <c r="N40" s="39"/>
      <c r="O40" s="39">
        <f>D40</f>
        <v>10000</v>
      </c>
      <c r="P40" s="39"/>
      <c r="Q40" s="39"/>
      <c r="R40" s="39"/>
      <c r="S40" s="39"/>
      <c r="T40" s="39">
        <f>O40</f>
        <v>10000</v>
      </c>
      <c r="U40" s="39"/>
      <c r="V40" s="39"/>
      <c r="W40" s="39"/>
      <c r="X40" s="39"/>
      <c r="Y40" s="39">
        <f>T40</f>
        <v>10000</v>
      </c>
      <c r="Z40" s="39"/>
      <c r="AA40" s="39"/>
      <c r="AB40" s="39"/>
      <c r="AC40" s="39"/>
      <c r="AD40" s="39">
        <f>Y40</f>
        <v>10000</v>
      </c>
      <c r="AE40" s="39"/>
      <c r="AF40" s="39"/>
      <c r="AG40" s="39"/>
      <c r="AH40" s="39"/>
      <c r="AI40" s="39">
        <f>AD40</f>
        <v>10000</v>
      </c>
    </row>
    <row r="41" spans="1:35" x14ac:dyDescent="0.3">
      <c r="A41" t="s">
        <v>250</v>
      </c>
      <c r="B41">
        <v>15</v>
      </c>
      <c r="C41">
        <v>4</v>
      </c>
      <c r="D41" s="39">
        <v>2500</v>
      </c>
      <c r="E41" s="39"/>
      <c r="F41" s="39"/>
      <c r="G41" s="39"/>
      <c r="H41" s="39"/>
      <c r="I41" s="39">
        <f>D41</f>
        <v>2500</v>
      </c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>
        <f>D41</f>
        <v>2500</v>
      </c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</row>
    <row r="42" spans="1:35" x14ac:dyDescent="0.3">
      <c r="A42" t="s">
        <v>251</v>
      </c>
      <c r="B42">
        <v>1</v>
      </c>
      <c r="C42">
        <v>0</v>
      </c>
      <c r="D42" s="39">
        <v>1500</v>
      </c>
      <c r="E42" s="39">
        <v>0</v>
      </c>
      <c r="F42" s="39">
        <f>D42</f>
        <v>1500</v>
      </c>
      <c r="G42" s="39">
        <f>D42</f>
        <v>1500</v>
      </c>
      <c r="H42" s="39">
        <f t="shared" ref="H42" si="38">G42</f>
        <v>1500</v>
      </c>
      <c r="I42" s="39">
        <f t="shared" ref="I42" si="39">G42</f>
        <v>1500</v>
      </c>
      <c r="J42" s="39">
        <f t="shared" ref="J42" si="40">G42</f>
        <v>1500</v>
      </c>
      <c r="K42" s="39">
        <f t="shared" ref="K42" si="41">J42</f>
        <v>1500</v>
      </c>
      <c r="L42" s="39">
        <f t="shared" ref="L42" si="42">J42</f>
        <v>1500</v>
      </c>
      <c r="M42" s="39">
        <f t="shared" ref="M42" si="43">J42</f>
        <v>1500</v>
      </c>
      <c r="N42" s="39">
        <f t="shared" ref="N42" si="44">M42</f>
        <v>1500</v>
      </c>
      <c r="O42" s="39">
        <f t="shared" ref="O42" si="45">M42</f>
        <v>1500</v>
      </c>
      <c r="P42" s="39">
        <f t="shared" ref="P42" si="46">M42</f>
        <v>1500</v>
      </c>
      <c r="Q42" s="39">
        <f>P42</f>
        <v>1500</v>
      </c>
      <c r="R42" s="39">
        <f>P42</f>
        <v>1500</v>
      </c>
      <c r="S42" s="39">
        <f>P42</f>
        <v>1500</v>
      </c>
      <c r="T42" s="39">
        <f t="shared" ref="T42" si="47">S42</f>
        <v>1500</v>
      </c>
      <c r="U42" s="39">
        <f t="shared" ref="U42" si="48">S42</f>
        <v>1500</v>
      </c>
      <c r="V42" s="39">
        <f t="shared" ref="V42" si="49">S42</f>
        <v>1500</v>
      </c>
      <c r="W42" s="39">
        <f t="shared" ref="W42" si="50">V42</f>
        <v>1500</v>
      </c>
      <c r="X42" s="39">
        <f t="shared" ref="X42" si="51">V42</f>
        <v>1500</v>
      </c>
      <c r="Y42" s="39">
        <f t="shared" ref="Y42" si="52">V42</f>
        <v>1500</v>
      </c>
      <c r="Z42" s="39">
        <f t="shared" ref="Z42" si="53">Y42</f>
        <v>1500</v>
      </c>
      <c r="AA42" s="39">
        <f t="shared" ref="AA42" si="54">Y42</f>
        <v>1500</v>
      </c>
      <c r="AB42" s="39">
        <f t="shared" ref="AB42" si="55">Y42</f>
        <v>1500</v>
      </c>
      <c r="AC42" s="39">
        <f>AB42</f>
        <v>1500</v>
      </c>
      <c r="AD42" s="39">
        <f>AB42</f>
        <v>1500</v>
      </c>
      <c r="AE42" s="39">
        <f>AB42</f>
        <v>1500</v>
      </c>
      <c r="AF42" s="39">
        <f t="shared" ref="AF42" si="56">AE42</f>
        <v>1500</v>
      </c>
      <c r="AG42" s="39">
        <f t="shared" ref="AG42" si="57">AE42</f>
        <v>1500</v>
      </c>
      <c r="AH42" s="39">
        <f t="shared" ref="AH42" si="58">AE42</f>
        <v>1500</v>
      </c>
      <c r="AI42" s="39">
        <f t="shared" ref="AI42" si="59">AH42</f>
        <v>1500</v>
      </c>
    </row>
    <row r="43" spans="1:35" x14ac:dyDescent="0.3">
      <c r="A43" t="s">
        <v>252</v>
      </c>
      <c r="B43">
        <v>11</v>
      </c>
      <c r="C43">
        <v>0</v>
      </c>
      <c r="D43" s="39">
        <v>1216</v>
      </c>
      <c r="E43" s="39">
        <v>0</v>
      </c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>
        <f>D43</f>
        <v>1216</v>
      </c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>
        <f>D43</f>
        <v>1216</v>
      </c>
      <c r="AB43" s="39"/>
      <c r="AC43" s="39"/>
      <c r="AD43" s="39"/>
      <c r="AE43" s="39"/>
      <c r="AF43" s="39"/>
      <c r="AG43" s="39"/>
      <c r="AH43" s="39"/>
      <c r="AI43" s="39"/>
    </row>
    <row r="44" spans="1:35" x14ac:dyDescent="0.3">
      <c r="A44" t="s">
        <v>253</v>
      </c>
      <c r="B44">
        <v>11</v>
      </c>
      <c r="C44">
        <v>0</v>
      </c>
      <c r="D44" s="39">
        <v>15000</v>
      </c>
      <c r="E44" s="39">
        <v>0</v>
      </c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>
        <f>D44</f>
        <v>15000</v>
      </c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>
        <f>D44</f>
        <v>15000</v>
      </c>
      <c r="AB44" s="39"/>
      <c r="AC44" s="39"/>
      <c r="AD44" s="39"/>
      <c r="AE44" s="39"/>
      <c r="AF44" s="39"/>
      <c r="AG44" s="39"/>
      <c r="AH44" s="39"/>
      <c r="AI44" s="39"/>
    </row>
    <row r="45" spans="1:35" x14ac:dyDescent="0.3">
      <c r="A45" t="s">
        <v>254</v>
      </c>
      <c r="B45">
        <v>20</v>
      </c>
      <c r="C45">
        <v>1</v>
      </c>
      <c r="D45" s="39">
        <v>1700</v>
      </c>
      <c r="E45" s="39"/>
      <c r="F45" s="39">
        <f>D45</f>
        <v>1700</v>
      </c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>
        <f>D45</f>
        <v>1700</v>
      </c>
      <c r="AA45" s="39"/>
      <c r="AB45" s="39"/>
      <c r="AC45" s="39"/>
      <c r="AD45" s="39"/>
      <c r="AE45" s="39"/>
      <c r="AF45" s="39"/>
      <c r="AG45" s="39"/>
      <c r="AH45" s="39"/>
      <c r="AI45" s="39"/>
    </row>
    <row r="46" spans="1:35" x14ac:dyDescent="0.3">
      <c r="A46" t="s">
        <v>255</v>
      </c>
      <c r="B46">
        <v>9</v>
      </c>
      <c r="C46">
        <v>1</v>
      </c>
      <c r="D46" s="39">
        <v>10000</v>
      </c>
      <c r="E46" s="39">
        <f>D46</f>
        <v>10000</v>
      </c>
      <c r="F46" s="39">
        <v>0</v>
      </c>
      <c r="G46" s="39"/>
      <c r="H46" s="39"/>
      <c r="I46" s="39"/>
      <c r="J46" s="39"/>
      <c r="K46" s="39"/>
      <c r="L46" s="39"/>
      <c r="M46" s="39"/>
      <c r="N46" s="39"/>
      <c r="O46" s="39">
        <f>D46</f>
        <v>10000</v>
      </c>
      <c r="P46" s="39"/>
      <c r="Q46" s="39"/>
      <c r="R46" s="39"/>
      <c r="S46" s="39"/>
      <c r="T46" s="39"/>
      <c r="U46" s="39"/>
      <c r="V46" s="39"/>
      <c r="W46" s="39"/>
      <c r="X46" s="39">
        <f>D46</f>
        <v>10000</v>
      </c>
      <c r="Y46" s="39"/>
      <c r="Z46" s="39"/>
      <c r="AA46" s="39"/>
      <c r="AB46" s="39"/>
      <c r="AC46" s="39"/>
      <c r="AD46" s="39"/>
      <c r="AE46" s="39"/>
      <c r="AF46" s="39"/>
      <c r="AG46" s="39">
        <f>D46</f>
        <v>10000</v>
      </c>
      <c r="AH46" s="39"/>
      <c r="AI46" s="39"/>
    </row>
    <row r="47" spans="1:35" x14ac:dyDescent="0.3">
      <c r="A47" t="s">
        <v>256</v>
      </c>
      <c r="B47">
        <v>12</v>
      </c>
      <c r="C47">
        <v>12</v>
      </c>
      <c r="D47" s="39">
        <v>18000</v>
      </c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>
        <f>D47</f>
        <v>18000</v>
      </c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>
        <f>D47</f>
        <v>18000</v>
      </c>
      <c r="AD47" s="39"/>
      <c r="AE47" s="39"/>
      <c r="AF47" s="39"/>
      <c r="AG47" s="39"/>
      <c r="AH47" s="39"/>
      <c r="AI47" s="39"/>
    </row>
    <row r="48" spans="1:35" x14ac:dyDescent="0.3">
      <c r="A48" t="s">
        <v>257</v>
      </c>
      <c r="B48">
        <v>15</v>
      </c>
      <c r="C48">
        <v>5</v>
      </c>
      <c r="D48" s="39">
        <v>2000</v>
      </c>
      <c r="E48" s="39"/>
      <c r="F48" s="39"/>
      <c r="G48" s="39"/>
      <c r="H48" s="39"/>
      <c r="I48" s="39"/>
      <c r="J48" s="39">
        <f>D48</f>
        <v>2000</v>
      </c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>
        <f>D48</f>
        <v>2000</v>
      </c>
      <c r="Z48" s="39"/>
      <c r="AA48" s="39"/>
      <c r="AB48" s="39"/>
      <c r="AC48" s="39"/>
      <c r="AD48" s="39"/>
      <c r="AE48" s="39"/>
      <c r="AF48" s="39"/>
      <c r="AG48" s="39"/>
      <c r="AH48" s="39"/>
      <c r="AI48" s="39"/>
    </row>
    <row r="49" spans="1:35" x14ac:dyDescent="0.3">
      <c r="A49" t="s">
        <v>258</v>
      </c>
      <c r="B49">
        <v>10</v>
      </c>
      <c r="C49">
        <v>16</v>
      </c>
      <c r="D49" s="39">
        <v>6000</v>
      </c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>
        <f>D49</f>
        <v>6000</v>
      </c>
      <c r="V49" s="39"/>
      <c r="W49" s="39"/>
      <c r="X49" s="39"/>
      <c r="Y49" s="39"/>
      <c r="Z49" s="39"/>
      <c r="AA49" s="39"/>
      <c r="AB49" s="39"/>
      <c r="AC49" s="39"/>
      <c r="AD49" s="39"/>
      <c r="AE49" s="39">
        <f>D49</f>
        <v>6000</v>
      </c>
      <c r="AF49" s="39"/>
      <c r="AG49" s="39"/>
      <c r="AH49" s="39"/>
      <c r="AI49" s="39"/>
    </row>
    <row r="50" spans="1:35" x14ac:dyDescent="0.3">
      <c r="A50" t="s">
        <v>259</v>
      </c>
      <c r="B50">
        <v>30</v>
      </c>
      <c r="C50">
        <v>6</v>
      </c>
      <c r="D50" s="39">
        <v>13200</v>
      </c>
      <c r="E50" s="39"/>
      <c r="F50" s="39"/>
      <c r="G50" s="39"/>
      <c r="H50" s="39"/>
      <c r="I50" s="39"/>
      <c r="J50" s="39"/>
      <c r="K50" s="39">
        <f>D50</f>
        <v>13200</v>
      </c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</row>
    <row r="51" spans="1:35" x14ac:dyDescent="0.3">
      <c r="A51" t="s">
        <v>260</v>
      </c>
      <c r="B51">
        <v>15</v>
      </c>
      <c r="C51">
        <v>0</v>
      </c>
      <c r="D51" s="39">
        <v>2750</v>
      </c>
      <c r="E51" s="39">
        <f>D51</f>
        <v>2750</v>
      </c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>
        <f>D51</f>
        <v>2750</v>
      </c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>
        <f>D51</f>
        <v>2750</v>
      </c>
    </row>
    <row r="52" spans="1:35" x14ac:dyDescent="0.3">
      <c r="A52" t="s">
        <v>261</v>
      </c>
      <c r="B52">
        <v>20</v>
      </c>
      <c r="C52">
        <v>17</v>
      </c>
      <c r="D52" s="39">
        <v>4200</v>
      </c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>
        <f>D52</f>
        <v>4200</v>
      </c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</row>
    <row r="53" spans="1:35" x14ac:dyDescent="0.3">
      <c r="A53" t="s">
        <v>262</v>
      </c>
      <c r="B53">
        <v>12</v>
      </c>
      <c r="C53">
        <v>0</v>
      </c>
      <c r="D53" s="39">
        <v>1280</v>
      </c>
      <c r="E53" s="39">
        <f>D53</f>
        <v>1280</v>
      </c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>
        <f>D53</f>
        <v>1280</v>
      </c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>
        <f>D53</f>
        <v>1280</v>
      </c>
      <c r="AD53" s="39"/>
      <c r="AE53" s="39"/>
      <c r="AF53" s="39"/>
      <c r="AG53" s="39"/>
      <c r="AH53" s="39"/>
      <c r="AI53" s="39"/>
    </row>
    <row r="54" spans="1:35" x14ac:dyDescent="0.3">
      <c r="A54" t="s">
        <v>263</v>
      </c>
      <c r="B54">
        <v>50</v>
      </c>
      <c r="C54">
        <v>20</v>
      </c>
      <c r="D54" s="38">
        <v>4500</v>
      </c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>
        <f>D54</f>
        <v>4500</v>
      </c>
      <c r="Z54" s="38"/>
      <c r="AA54" s="38"/>
      <c r="AB54" s="38"/>
      <c r="AC54" s="38"/>
      <c r="AD54" s="38"/>
      <c r="AE54" s="38"/>
      <c r="AF54" s="38"/>
      <c r="AG54" s="38"/>
      <c r="AH54" s="38"/>
      <c r="AI54" s="38"/>
    </row>
    <row r="55" spans="1:35" x14ac:dyDescent="0.3">
      <c r="A55" t="s">
        <v>221</v>
      </c>
      <c r="D55" s="30">
        <f>SUM(D3:D54)</f>
        <v>966942</v>
      </c>
      <c r="E55" s="30">
        <f t="shared" ref="E55:O55" si="60">SUM(E3:E54)</f>
        <v>18670</v>
      </c>
      <c r="F55" s="30">
        <f t="shared" si="60"/>
        <v>57950</v>
      </c>
      <c r="G55" s="30">
        <f t="shared" si="60"/>
        <v>34290</v>
      </c>
      <c r="H55" s="30">
        <f t="shared" si="60"/>
        <v>54220</v>
      </c>
      <c r="I55" s="30">
        <f t="shared" si="60"/>
        <v>24400</v>
      </c>
      <c r="J55" s="30">
        <f t="shared" si="60"/>
        <v>42720</v>
      </c>
      <c r="K55" s="30">
        <f t="shared" si="60"/>
        <v>54190</v>
      </c>
      <c r="L55" s="30">
        <f t="shared" si="60"/>
        <v>106442</v>
      </c>
      <c r="M55" s="30">
        <f t="shared" si="60"/>
        <v>14500</v>
      </c>
      <c r="N55" s="30">
        <f t="shared" si="60"/>
        <v>37400</v>
      </c>
      <c r="O55" s="30">
        <f t="shared" si="60"/>
        <v>69690</v>
      </c>
      <c r="P55" s="30">
        <f t="shared" ref="P55" si="61">SUM(P3:P54)</f>
        <v>112418</v>
      </c>
      <c r="Q55" s="30">
        <f t="shared" ref="Q55" si="62">SUM(Q3:Q54)</f>
        <v>33780</v>
      </c>
      <c r="R55" s="30">
        <f t="shared" ref="R55" si="63">SUM(R3:R54)</f>
        <v>57240</v>
      </c>
      <c r="S55" s="30">
        <f t="shared" ref="S55" si="64">SUM(S3:S54)</f>
        <v>21900</v>
      </c>
      <c r="T55" s="30">
        <f t="shared" ref="T55" si="65">SUM(T3:T54)</f>
        <v>41350</v>
      </c>
      <c r="U55" s="30">
        <f t="shared" ref="U55" si="66">SUM(U3:U54)</f>
        <v>41800</v>
      </c>
      <c r="V55" s="30">
        <f t="shared" ref="V55" si="67">SUM(V3:V54)</f>
        <v>18700</v>
      </c>
      <c r="W55" s="30">
        <f t="shared" ref="W55" si="68">SUM(W3:W54)</f>
        <v>34290</v>
      </c>
      <c r="X55" s="30">
        <f t="shared" ref="X55" si="69">SUM(X3:X54)</f>
        <v>54600</v>
      </c>
      <c r="Y55" s="30">
        <f t="shared" ref="Y55:Z55" si="70">SUM(Y3:Y54)</f>
        <v>37500</v>
      </c>
      <c r="Z55" s="30">
        <f t="shared" si="70"/>
        <v>61550</v>
      </c>
      <c r="AA55" s="30">
        <f t="shared" ref="AA55" si="71">SUM(AA3:AA54)</f>
        <v>99268</v>
      </c>
      <c r="AB55" s="30">
        <f t="shared" ref="AB55" si="72">SUM(AB3:AB54)</f>
        <v>50420</v>
      </c>
      <c r="AC55" s="30">
        <f>SUM(AC3:AC54)</f>
        <v>45820</v>
      </c>
      <c r="AD55" s="30">
        <f t="shared" ref="AD55" si="73">SUM(AD3:AD54)</f>
        <v>41620</v>
      </c>
      <c r="AE55" s="30">
        <f t="shared" ref="AE55" si="74">SUM(AE3:AE54)</f>
        <v>63880</v>
      </c>
      <c r="AF55" s="30">
        <f t="shared" ref="AF55" si="75">SUM(AF3:AF54)</f>
        <v>21900</v>
      </c>
      <c r="AG55" s="30">
        <f t="shared" ref="AG55" si="76">SUM(AG3:AG54)</f>
        <v>24500</v>
      </c>
      <c r="AH55" s="30">
        <f t="shared" ref="AH55" si="77">SUM(AH3:AH54)</f>
        <v>89046</v>
      </c>
      <c r="AI55" s="30">
        <f t="shared" ref="AI55" si="78">SUM(AI3:AI54)</f>
        <v>29050</v>
      </c>
    </row>
    <row r="56" spans="1:35" s="43" customFormat="1" x14ac:dyDescent="0.3">
      <c r="A56" s="43" t="s">
        <v>222</v>
      </c>
      <c r="F56" s="43">
        <v>1</v>
      </c>
      <c r="G56" s="43">
        <f>F56*1.03</f>
        <v>1.03</v>
      </c>
      <c r="H56" s="43">
        <f>G56*1.03</f>
        <v>1.0609</v>
      </c>
      <c r="I56" s="43">
        <f t="shared" ref="I56:AG56" si="79">H56*1.03</f>
        <v>1.092727</v>
      </c>
      <c r="J56" s="43">
        <f t="shared" si="79"/>
        <v>1.1255088100000001</v>
      </c>
      <c r="K56" s="43">
        <f t="shared" si="79"/>
        <v>1.1592740743000001</v>
      </c>
      <c r="L56" s="43">
        <f t="shared" si="79"/>
        <v>1.1940522965290001</v>
      </c>
      <c r="M56" s="43">
        <f t="shared" si="79"/>
        <v>1.2298738654248702</v>
      </c>
      <c r="N56" s="43">
        <f t="shared" si="79"/>
        <v>1.2667700813876164</v>
      </c>
      <c r="O56" s="43">
        <f t="shared" si="79"/>
        <v>1.3047731838292449</v>
      </c>
      <c r="P56" s="43">
        <f t="shared" si="79"/>
        <v>1.3439163793441222</v>
      </c>
      <c r="Q56" s="43">
        <f t="shared" si="79"/>
        <v>1.3842338707244459</v>
      </c>
      <c r="R56" s="43">
        <f t="shared" si="79"/>
        <v>1.4257608868461793</v>
      </c>
      <c r="S56" s="43">
        <f t="shared" si="79"/>
        <v>1.4685337134515648</v>
      </c>
      <c r="T56" s="43">
        <f t="shared" si="79"/>
        <v>1.5125897248551119</v>
      </c>
      <c r="U56" s="43">
        <f t="shared" si="79"/>
        <v>1.5579674166007653</v>
      </c>
      <c r="V56" s="43">
        <f t="shared" si="79"/>
        <v>1.6047064390987884</v>
      </c>
      <c r="W56" s="43">
        <f t="shared" si="79"/>
        <v>1.652847632271752</v>
      </c>
      <c r="X56" s="43">
        <f t="shared" si="79"/>
        <v>1.7024330612399046</v>
      </c>
      <c r="Y56" s="43">
        <f t="shared" si="79"/>
        <v>1.7535060530771018</v>
      </c>
      <c r="Z56" s="43">
        <f t="shared" si="79"/>
        <v>1.806111234669415</v>
      </c>
      <c r="AA56" s="43">
        <f t="shared" si="79"/>
        <v>1.8602945717094976</v>
      </c>
      <c r="AB56" s="43">
        <f t="shared" si="79"/>
        <v>1.9161034088607827</v>
      </c>
      <c r="AC56" s="43">
        <f t="shared" si="79"/>
        <v>1.9735865111266062</v>
      </c>
      <c r="AD56" s="43">
        <f t="shared" si="79"/>
        <v>2.0327941064604045</v>
      </c>
      <c r="AE56" s="43">
        <f t="shared" si="79"/>
        <v>2.0937779296542165</v>
      </c>
      <c r="AF56" s="43">
        <f t="shared" si="79"/>
        <v>2.1565912675438432</v>
      </c>
      <c r="AG56" s="43">
        <f t="shared" si="79"/>
        <v>2.2212890055701586</v>
      </c>
      <c r="AH56" s="43">
        <f>AG56*1.03</f>
        <v>2.2879276757372633</v>
      </c>
      <c r="AI56" s="43">
        <f>AH56*1.03</f>
        <v>2.3565655060093813</v>
      </c>
    </row>
    <row r="57" spans="1:35" ht="28.95" x14ac:dyDescent="0.3">
      <c r="A57" s="44" t="s">
        <v>223</v>
      </c>
      <c r="E57" s="30">
        <f>E55</f>
        <v>18670</v>
      </c>
      <c r="F57" s="30">
        <f>F55*F56</f>
        <v>57950</v>
      </c>
      <c r="G57" s="30">
        <f t="shared" ref="G57:Q57" si="80">G55*G56</f>
        <v>35318.700000000004</v>
      </c>
      <c r="H57" s="30">
        <f t="shared" si="80"/>
        <v>57521.998</v>
      </c>
      <c r="I57" s="30">
        <f t="shared" si="80"/>
        <v>26662.538799999998</v>
      </c>
      <c r="J57" s="30">
        <f t="shared" si="80"/>
        <v>48081.736363200005</v>
      </c>
      <c r="K57" s="30">
        <f t="shared" si="80"/>
        <v>62821.062086317004</v>
      </c>
      <c r="L57" s="30">
        <f t="shared" si="80"/>
        <v>127097.31454713983</v>
      </c>
      <c r="M57" s="30">
        <f t="shared" si="80"/>
        <v>17833.171048660617</v>
      </c>
      <c r="N57" s="30">
        <f t="shared" si="80"/>
        <v>47377.20104389685</v>
      </c>
      <c r="O57" s="30">
        <f t="shared" si="80"/>
        <v>90929.643181060077</v>
      </c>
      <c r="P57" s="30">
        <f t="shared" si="80"/>
        <v>151080.39153310753</v>
      </c>
      <c r="Q57" s="30">
        <f t="shared" si="80"/>
        <v>46759.420153071784</v>
      </c>
      <c r="R57" s="30">
        <f t="shared" ref="R57" si="81">R55*R56</f>
        <v>81610.55316307531</v>
      </c>
      <c r="S57" s="30">
        <f t="shared" ref="S57" si="82">S55*S56</f>
        <v>32160.888324589268</v>
      </c>
      <c r="T57" s="30">
        <f t="shared" ref="T57" si="83">T55*T56</f>
        <v>62545.585122758879</v>
      </c>
      <c r="U57" s="30">
        <f t="shared" ref="U57" si="84">U55*U56</f>
        <v>65123.038013911988</v>
      </c>
      <c r="V57" s="30">
        <f t="shared" ref="V57" si="85">V55*V56</f>
        <v>30008.010411147345</v>
      </c>
      <c r="W57" s="30">
        <f t="shared" ref="W57" si="86">W55*W56</f>
        <v>56676.145310598375</v>
      </c>
      <c r="X57" s="30">
        <f t="shared" ref="X57" si="87">X55*X56</f>
        <v>92952.845143698796</v>
      </c>
      <c r="Y57" s="30">
        <f t="shared" ref="Y57" si="88">Y55*Y56</f>
        <v>65756.476990391326</v>
      </c>
      <c r="Z57" s="30">
        <f t="shared" ref="Z57" si="89">Z55*Z56</f>
        <v>111166.14649390249</v>
      </c>
      <c r="AA57" s="30">
        <f t="shared" ref="AA57:AB57" si="90">AA55*AA56</f>
        <v>184667.72154445841</v>
      </c>
      <c r="AB57" s="30">
        <f t="shared" si="90"/>
        <v>96609.933874760667</v>
      </c>
      <c r="AC57" s="30">
        <f t="shared" ref="AC57" si="91">AC55*AC56</f>
        <v>90429.73393982109</v>
      </c>
      <c r="AD57" s="30">
        <f t="shared" ref="AD57" si="92">AD55*AD56</f>
        <v>84604.890710882028</v>
      </c>
      <c r="AE57" s="30">
        <f>AE55*AE56</f>
        <v>133750.53414631134</v>
      </c>
      <c r="AF57" s="30">
        <f t="shared" ref="AF57" si="93">AF55*AF56</f>
        <v>47229.348759210166</v>
      </c>
      <c r="AG57" s="30">
        <f t="shared" ref="AG57" si="94">AG55*AG56</f>
        <v>54421.580636468883</v>
      </c>
      <c r="AH57" s="30">
        <f t="shared" ref="AH57" si="95">AH55*AH56</f>
        <v>203730.80781370035</v>
      </c>
      <c r="AI57" s="30">
        <f t="shared" ref="AI57" si="96">AI55*AI56</f>
        <v>68458.227949572523</v>
      </c>
    </row>
    <row r="60" spans="1:35" ht="28.95" x14ac:dyDescent="0.3">
      <c r="A60" s="2" t="s">
        <v>224</v>
      </c>
      <c r="B60" s="37" t="s">
        <v>169</v>
      </c>
      <c r="C60" s="37" t="s">
        <v>170</v>
      </c>
      <c r="D60" s="37" t="s">
        <v>171</v>
      </c>
      <c r="E60" s="37" t="s">
        <v>172</v>
      </c>
      <c r="F60" s="37" t="s">
        <v>173</v>
      </c>
      <c r="G60" s="37" t="s">
        <v>174</v>
      </c>
      <c r="H60" s="37" t="s">
        <v>175</v>
      </c>
      <c r="I60" s="37" t="s">
        <v>176</v>
      </c>
      <c r="J60" s="37" t="s">
        <v>177</v>
      </c>
      <c r="K60" s="37" t="s">
        <v>178</v>
      </c>
      <c r="L60" s="37" t="s">
        <v>179</v>
      </c>
      <c r="M60" s="37" t="s">
        <v>180</v>
      </c>
      <c r="N60" s="37" t="s">
        <v>181</v>
      </c>
      <c r="O60" s="37" t="s">
        <v>182</v>
      </c>
      <c r="P60" s="37" t="s">
        <v>183</v>
      </c>
      <c r="Q60" s="37" t="s">
        <v>184</v>
      </c>
      <c r="R60" s="37" t="s">
        <v>185</v>
      </c>
      <c r="S60" s="37" t="s">
        <v>186</v>
      </c>
      <c r="T60" s="37" t="s">
        <v>187</v>
      </c>
      <c r="U60" s="37" t="s">
        <v>188</v>
      </c>
      <c r="V60" s="37" t="s">
        <v>189</v>
      </c>
      <c r="W60" s="37" t="s">
        <v>190</v>
      </c>
      <c r="X60" s="37" t="s">
        <v>191</v>
      </c>
      <c r="Y60" s="37" t="s">
        <v>192</v>
      </c>
      <c r="Z60" s="37" t="s">
        <v>193</v>
      </c>
      <c r="AA60" s="37" t="s">
        <v>194</v>
      </c>
      <c r="AB60" s="37" t="s">
        <v>195</v>
      </c>
      <c r="AC60" s="37" t="s">
        <v>196</v>
      </c>
      <c r="AD60" s="37" t="s">
        <v>197</v>
      </c>
      <c r="AE60" s="37" t="s">
        <v>198</v>
      </c>
      <c r="AF60" s="37" t="s">
        <v>199</v>
      </c>
    </row>
    <row r="61" spans="1:35" x14ac:dyDescent="0.3">
      <c r="A61" t="s">
        <v>225</v>
      </c>
      <c r="B61" s="30">
        <v>83985</v>
      </c>
      <c r="C61" s="30">
        <f t="shared" ref="C61:H61" si="97">IF((C68*50%)-B65&lt;0, 0, (C68*50%)-B65)</f>
        <v>51042.09398398269</v>
      </c>
      <c r="D61" s="30">
        <f t="shared" si="97"/>
        <v>62641.540148196276</v>
      </c>
      <c r="E61" s="30">
        <f t="shared" si="97"/>
        <v>55585.214944480424</v>
      </c>
      <c r="F61" s="30">
        <f t="shared" si="97"/>
        <v>67609.076907077135</v>
      </c>
      <c r="G61" s="30">
        <f t="shared" si="97"/>
        <v>54432.033896603592</v>
      </c>
      <c r="H61" s="30">
        <f t="shared" si="97"/>
        <v>66349.477719821356</v>
      </c>
      <c r="I61" s="30">
        <f t="shared" ref="I61:AF61" si="98">IF((I68*50%)-H65&lt;0, 0, (I68*50%)-H65)</f>
        <v>75634.80176009491</v>
      </c>
      <c r="J61" s="30">
        <f t="shared" si="98"/>
        <v>92165.439660366887</v>
      </c>
      <c r="K61" s="30">
        <f t="shared" si="98"/>
        <v>56215.294724746753</v>
      </c>
      <c r="L61" s="30">
        <f t="shared" si="98"/>
        <v>72476.75310075641</v>
      </c>
      <c r="M61" s="30">
        <f t="shared" si="98"/>
        <v>94954.512110875105</v>
      </c>
      <c r="N61" s="30">
        <f t="shared" si="98"/>
        <v>124632.00700766835</v>
      </c>
      <c r="O61" s="30">
        <f t="shared" si="98"/>
        <v>76206.997248810221</v>
      </c>
      <c r="P61" s="30">
        <f t="shared" si="98"/>
        <v>94847.698571582558</v>
      </c>
      <c r="Q61" s="30">
        <f t="shared" si="98"/>
        <v>73460.435049130989</v>
      </c>
      <c r="R61" s="30">
        <f t="shared" si="98"/>
        <v>90444.309439858771</v>
      </c>
      <c r="S61" s="30">
        <f t="shared" si="98"/>
        <v>94013.600390045147</v>
      </c>
      <c r="T61" s="30">
        <f t="shared" si="98"/>
        <v>79959.804852553178</v>
      </c>
      <c r="U61" s="30">
        <f t="shared" si="98"/>
        <v>95595.162693997787</v>
      </c>
      <c r="V61" s="30">
        <f t="shared" si="98"/>
        <v>115459.68232628179</v>
      </c>
      <c r="W61" s="30">
        <f t="shared" si="98"/>
        <v>99497.070505519514</v>
      </c>
      <c r="X61" s="30">
        <f t="shared" si="98"/>
        <v>134925.10765669082</v>
      </c>
      <c r="Y61" s="30">
        <f t="shared" si="98"/>
        <v>166219.68137127231</v>
      </c>
      <c r="Z61" s="30">
        <f t="shared" si="98"/>
        <v>126190.68002330069</v>
      </c>
      <c r="AA61" s="30">
        <f t="shared" si="98"/>
        <v>130961.88760435983</v>
      </c>
      <c r="AB61" s="30">
        <f t="shared" si="98"/>
        <v>121567.91781628225</v>
      </c>
      <c r="AC61" s="30">
        <f t="shared" si="98"/>
        <v>152801.9938412148</v>
      </c>
      <c r="AD61" s="30">
        <f t="shared" si="98"/>
        <v>114854.4383273907</v>
      </c>
      <c r="AE61" s="30">
        <f t="shared" si="98"/>
        <v>122430.43448505981</v>
      </c>
      <c r="AF61" s="30">
        <f t="shared" si="98"/>
        <v>196449.99327334471</v>
      </c>
    </row>
    <row r="62" spans="1:35" x14ac:dyDescent="0.3">
      <c r="A62" t="s">
        <v>226</v>
      </c>
      <c r="B62" s="30">
        <f>E57</f>
        <v>18670</v>
      </c>
      <c r="C62" s="30">
        <f>F57</f>
        <v>57950</v>
      </c>
      <c r="D62" s="30">
        <f t="shared" ref="D62:O62" si="99">G57</f>
        <v>35318.700000000004</v>
      </c>
      <c r="E62" s="30">
        <f t="shared" si="99"/>
        <v>57521.998</v>
      </c>
      <c r="F62" s="30">
        <f t="shared" si="99"/>
        <v>26662.538799999998</v>
      </c>
      <c r="G62" s="30">
        <f t="shared" si="99"/>
        <v>48081.736363200005</v>
      </c>
      <c r="H62" s="30">
        <f t="shared" si="99"/>
        <v>62821.062086317004</v>
      </c>
      <c r="I62" s="30">
        <f t="shared" si="99"/>
        <v>127097.31454713983</v>
      </c>
      <c r="J62" s="30">
        <f t="shared" si="99"/>
        <v>17833.171048660617</v>
      </c>
      <c r="K62" s="30">
        <f t="shared" si="99"/>
        <v>47377.20104389685</v>
      </c>
      <c r="L62" s="30">
        <f t="shared" si="99"/>
        <v>90929.643181060077</v>
      </c>
      <c r="M62" s="30">
        <f t="shared" si="99"/>
        <v>151080.39153310753</v>
      </c>
      <c r="N62" s="30">
        <f t="shared" si="99"/>
        <v>46759.420153071784</v>
      </c>
      <c r="O62" s="30">
        <f t="shared" si="99"/>
        <v>81610.55316307531</v>
      </c>
      <c r="P62" s="30">
        <f>S57</f>
        <v>32160.888324589268</v>
      </c>
      <c r="Q62" s="30">
        <f>T57</f>
        <v>62545.585122758879</v>
      </c>
      <c r="R62" s="30">
        <f t="shared" ref="R62" si="100">U57</f>
        <v>65123.038013911988</v>
      </c>
      <c r="S62" s="30">
        <f t="shared" ref="S62" si="101">V57</f>
        <v>30008.010411147345</v>
      </c>
      <c r="T62" s="30">
        <f t="shared" ref="T62" si="102">W57</f>
        <v>56676.145310598375</v>
      </c>
      <c r="U62" s="30">
        <f t="shared" ref="U62" si="103">X57</f>
        <v>92952.845143698796</v>
      </c>
      <c r="V62" s="30">
        <f t="shared" ref="V62" si="104">Y57</f>
        <v>65756.476990391326</v>
      </c>
      <c r="W62" s="30">
        <f t="shared" ref="W62" si="105">Z57</f>
        <v>111166.14649390249</v>
      </c>
      <c r="X62" s="30">
        <f t="shared" ref="X62" si="106">AA57</f>
        <v>184667.72154445841</v>
      </c>
      <c r="Y62" s="30">
        <f t="shared" ref="Y62" si="107">AB57</f>
        <v>96609.933874760667</v>
      </c>
      <c r="Z62" s="30">
        <f t="shared" ref="Z62" si="108">AC57</f>
        <v>90429.73393982109</v>
      </c>
      <c r="AA62" s="30">
        <f t="shared" ref="AA62" si="109">AD57</f>
        <v>84604.890710882028</v>
      </c>
      <c r="AB62" s="30">
        <f t="shared" ref="AB62" si="110">AE57</f>
        <v>133750.53414631134</v>
      </c>
      <c r="AC62" s="30">
        <f t="shared" ref="AC62" si="111">AF57</f>
        <v>47229.348759210166</v>
      </c>
      <c r="AD62" s="30">
        <f>AG57</f>
        <v>54421.580636468883</v>
      </c>
      <c r="AE62" s="30">
        <f>AH57</f>
        <v>203730.80781370035</v>
      </c>
      <c r="AF62" s="30">
        <f t="shared" ref="AF62" si="112">AI57</f>
        <v>68458.227949572523</v>
      </c>
    </row>
    <row r="63" spans="1:35" x14ac:dyDescent="0.3">
      <c r="A63" t="s">
        <v>227</v>
      </c>
      <c r="B63" s="30">
        <f t="shared" ref="B63:H63" si="113">B61-B62</f>
        <v>65315</v>
      </c>
      <c r="C63" s="30">
        <f t="shared" si="113"/>
        <v>-6907.9060160173103</v>
      </c>
      <c r="D63" s="30">
        <f t="shared" si="113"/>
        <v>27322.840148196272</v>
      </c>
      <c r="E63" s="30">
        <f t="shared" si="113"/>
        <v>-1936.783055519576</v>
      </c>
      <c r="F63" s="30">
        <f t="shared" si="113"/>
        <v>40946.53810707714</v>
      </c>
      <c r="G63" s="30">
        <f t="shared" si="113"/>
        <v>6350.2975334035873</v>
      </c>
      <c r="H63" s="30">
        <f t="shared" si="113"/>
        <v>3528.4156335043517</v>
      </c>
      <c r="I63" s="30">
        <f t="shared" ref="I63:S63" si="114">I61-I62</f>
        <v>-51462.512787044921</v>
      </c>
      <c r="J63" s="30">
        <f t="shared" si="114"/>
        <v>74332.268611706269</v>
      </c>
      <c r="K63" s="30">
        <f t="shared" si="114"/>
        <v>8838.0936808499027</v>
      </c>
      <c r="L63" s="30">
        <f t="shared" si="114"/>
        <v>-18452.890080303667</v>
      </c>
      <c r="M63" s="30">
        <f t="shared" si="114"/>
        <v>-56125.879422232421</v>
      </c>
      <c r="N63" s="30">
        <f t="shared" si="114"/>
        <v>77872.586854596564</v>
      </c>
      <c r="O63" s="30">
        <f t="shared" si="114"/>
        <v>-5403.5559142650891</v>
      </c>
      <c r="P63" s="30">
        <f t="shared" si="114"/>
        <v>62686.810246993293</v>
      </c>
      <c r="Q63" s="30">
        <f t="shared" si="114"/>
        <v>10914.84992637211</v>
      </c>
      <c r="R63" s="30">
        <f t="shared" si="114"/>
        <v>25321.271425946783</v>
      </c>
      <c r="S63" s="30">
        <f t="shared" si="114"/>
        <v>64005.589978897799</v>
      </c>
      <c r="T63" s="30">
        <f t="shared" ref="T63" si="115">T61-T62</f>
        <v>23283.659541954803</v>
      </c>
      <c r="U63" s="30">
        <f t="shared" ref="U63" si="116">U61-U62</f>
        <v>2642.3175502989907</v>
      </c>
      <c r="V63" s="30">
        <f t="shared" ref="V63" si="117">V61-V62</f>
        <v>49703.205335890467</v>
      </c>
      <c r="W63" s="30">
        <f t="shared" ref="W63" si="118">W61-W62</f>
        <v>-11669.075988382974</v>
      </c>
      <c r="X63" s="30">
        <f t="shared" ref="X63" si="119">X61-X62</f>
        <v>-49742.613887767598</v>
      </c>
      <c r="Y63" s="30">
        <f t="shared" ref="Y63" si="120">Y61-Y62</f>
        <v>69609.747496511642</v>
      </c>
      <c r="Z63" s="30">
        <f t="shared" ref="Z63" si="121">Z61-Z62</f>
        <v>35760.946083479605</v>
      </c>
      <c r="AA63" s="30">
        <f t="shared" ref="AA63" si="122">AA61-AA62</f>
        <v>46356.996893477801</v>
      </c>
      <c r="AB63" s="30">
        <f t="shared" ref="AB63" si="123">AB61-AB62</f>
        <v>-12182.616330029094</v>
      </c>
      <c r="AC63" s="30">
        <f t="shared" ref="AC63:AD63" si="124">AC61-AC62</f>
        <v>105572.64508200463</v>
      </c>
      <c r="AD63" s="30">
        <f t="shared" si="124"/>
        <v>60432.857690921817</v>
      </c>
      <c r="AE63" s="30">
        <f t="shared" ref="AE63" si="125">AE61-AE62</f>
        <v>-81300.373328640533</v>
      </c>
      <c r="AF63" s="30">
        <f>AF61-AF62</f>
        <v>127991.76532377218</v>
      </c>
    </row>
    <row r="64" spans="1:35" x14ac:dyDescent="0.3">
      <c r="A64" t="s">
        <v>228</v>
      </c>
      <c r="B64">
        <v>0</v>
      </c>
      <c r="C64" s="30">
        <f t="shared" ref="C64:H64" si="126">B65</f>
        <v>109612</v>
      </c>
      <c r="D64" s="30">
        <f t="shared" si="126"/>
        <v>102704.09398398269</v>
      </c>
      <c r="E64" s="30">
        <f t="shared" si="126"/>
        <v>130026.93413217895</v>
      </c>
      <c r="F64" s="30">
        <f t="shared" si="126"/>
        <v>128090.15107665939</v>
      </c>
      <c r="G64" s="30">
        <f t="shared" si="126"/>
        <v>169036.68918373651</v>
      </c>
      <c r="H64" s="30">
        <f t="shared" si="126"/>
        <v>175386.9867171401</v>
      </c>
      <c r="I64" s="30">
        <f t="shared" ref="I64:AF64" si="127">H65</f>
        <v>178915.40235064446</v>
      </c>
      <c r="J64" s="30">
        <f t="shared" si="127"/>
        <v>127452.88956359954</v>
      </c>
      <c r="K64" s="30">
        <f t="shared" si="127"/>
        <v>201785.15817530581</v>
      </c>
      <c r="L64" s="30">
        <f t="shared" si="127"/>
        <v>210623.25185615572</v>
      </c>
      <c r="M64" s="30">
        <f t="shared" si="127"/>
        <v>192170.36177585204</v>
      </c>
      <c r="N64" s="30">
        <f t="shared" si="127"/>
        <v>136044.48235361962</v>
      </c>
      <c r="O64" s="30">
        <f t="shared" si="127"/>
        <v>213917.06920821618</v>
      </c>
      <c r="P64" s="30">
        <f t="shared" si="127"/>
        <v>208513.51329395111</v>
      </c>
      <c r="Q64" s="30">
        <f t="shared" si="127"/>
        <v>271200.32354094437</v>
      </c>
      <c r="R64" s="30">
        <f t="shared" si="127"/>
        <v>282115.17346731649</v>
      </c>
      <c r="S64" s="30">
        <f t="shared" si="127"/>
        <v>307436.44489326328</v>
      </c>
      <c r="T64" s="30">
        <f t="shared" si="127"/>
        <v>371442.03487216111</v>
      </c>
      <c r="U64" s="30">
        <f t="shared" si="127"/>
        <v>394725.69441411592</v>
      </c>
      <c r="V64" s="30">
        <f t="shared" si="127"/>
        <v>397368.01196441491</v>
      </c>
      <c r="W64" s="30">
        <f t="shared" si="127"/>
        <v>447071.21730030538</v>
      </c>
      <c r="X64" s="30">
        <f t="shared" si="127"/>
        <v>435402.1413119224</v>
      </c>
      <c r="Y64" s="30">
        <f t="shared" si="127"/>
        <v>385659.5274241548</v>
      </c>
      <c r="Z64" s="30">
        <f t="shared" si="127"/>
        <v>455269.27492066647</v>
      </c>
      <c r="AA64" s="30">
        <f t="shared" si="127"/>
        <v>491030.22100414609</v>
      </c>
      <c r="AB64" s="30">
        <f t="shared" si="127"/>
        <v>537387.21789762389</v>
      </c>
      <c r="AC64" s="30">
        <f t="shared" si="127"/>
        <v>525204.6015675948</v>
      </c>
      <c r="AD64" s="30">
        <f t="shared" si="127"/>
        <v>630777.2466495994</v>
      </c>
      <c r="AE64" s="30">
        <f t="shared" si="127"/>
        <v>691210.10434052127</v>
      </c>
      <c r="AF64" s="30">
        <f t="shared" si="127"/>
        <v>609909.73101188079</v>
      </c>
    </row>
    <row r="65" spans="1:32" x14ac:dyDescent="0.3">
      <c r="A65" t="s">
        <v>229</v>
      </c>
      <c r="B65" s="30">
        <v>109612</v>
      </c>
      <c r="C65" s="30">
        <f t="shared" ref="C65:AF65" si="128">C63+C64</f>
        <v>102704.09398398269</v>
      </c>
      <c r="D65" s="30">
        <f t="shared" si="128"/>
        <v>130026.93413217895</v>
      </c>
      <c r="E65" s="30">
        <f t="shared" si="128"/>
        <v>128090.15107665939</v>
      </c>
      <c r="F65" s="30">
        <f t="shared" si="128"/>
        <v>169036.68918373651</v>
      </c>
      <c r="G65" s="30">
        <f t="shared" si="128"/>
        <v>175386.9867171401</v>
      </c>
      <c r="H65" s="30">
        <f t="shared" si="128"/>
        <v>178915.40235064446</v>
      </c>
      <c r="I65" s="30">
        <f t="shared" si="128"/>
        <v>127452.88956359954</v>
      </c>
      <c r="J65" s="30">
        <f t="shared" si="128"/>
        <v>201785.15817530581</v>
      </c>
      <c r="K65" s="30">
        <f t="shared" si="128"/>
        <v>210623.25185615572</v>
      </c>
      <c r="L65" s="30">
        <f t="shared" si="128"/>
        <v>192170.36177585204</v>
      </c>
      <c r="M65" s="30">
        <f t="shared" si="128"/>
        <v>136044.48235361962</v>
      </c>
      <c r="N65" s="30">
        <f t="shared" si="128"/>
        <v>213917.06920821618</v>
      </c>
      <c r="O65" s="30">
        <f t="shared" si="128"/>
        <v>208513.51329395111</v>
      </c>
      <c r="P65" s="30">
        <f t="shared" si="128"/>
        <v>271200.32354094437</v>
      </c>
      <c r="Q65" s="30">
        <f t="shared" si="128"/>
        <v>282115.17346731649</v>
      </c>
      <c r="R65" s="30">
        <f t="shared" si="128"/>
        <v>307436.44489326328</v>
      </c>
      <c r="S65" s="30">
        <f t="shared" si="128"/>
        <v>371442.03487216111</v>
      </c>
      <c r="T65" s="30">
        <f t="shared" si="128"/>
        <v>394725.69441411592</v>
      </c>
      <c r="U65" s="30">
        <f t="shared" si="128"/>
        <v>397368.01196441491</v>
      </c>
      <c r="V65" s="30">
        <f t="shared" si="128"/>
        <v>447071.21730030538</v>
      </c>
      <c r="W65" s="30">
        <f t="shared" si="128"/>
        <v>435402.1413119224</v>
      </c>
      <c r="X65" s="30">
        <f t="shared" si="128"/>
        <v>385659.5274241548</v>
      </c>
      <c r="Y65" s="30">
        <f t="shared" si="128"/>
        <v>455269.27492066647</v>
      </c>
      <c r="Z65" s="30">
        <f t="shared" si="128"/>
        <v>491030.22100414609</v>
      </c>
      <c r="AA65" s="30">
        <f t="shared" si="128"/>
        <v>537387.21789762389</v>
      </c>
      <c r="AB65" s="30">
        <f t="shared" si="128"/>
        <v>525204.6015675948</v>
      </c>
      <c r="AC65" s="30">
        <f t="shared" si="128"/>
        <v>630777.2466495994</v>
      </c>
      <c r="AD65" s="30">
        <f t="shared" si="128"/>
        <v>691210.10434052127</v>
      </c>
      <c r="AE65" s="30">
        <f t="shared" si="128"/>
        <v>609909.73101188079</v>
      </c>
      <c r="AF65" s="30">
        <f t="shared" si="128"/>
        <v>737901.49633565301</v>
      </c>
    </row>
    <row r="66" spans="1:32" x14ac:dyDescent="0.3">
      <c r="B66" s="30"/>
      <c r="C66" s="30"/>
    </row>
    <row r="67" spans="1:32" x14ac:dyDescent="0.3">
      <c r="A67" s="2" t="s">
        <v>230</v>
      </c>
      <c r="B67" s="30"/>
      <c r="C67" s="30"/>
    </row>
    <row r="68" spans="1:32" x14ac:dyDescent="0.3">
      <c r="A68" t="s">
        <v>231</v>
      </c>
      <c r="B68" s="30">
        <f>Sheet4!C210</f>
        <v>377728.55428571429</v>
      </c>
      <c r="C68" s="30">
        <f>Sheet4!D210</f>
        <v>321308.18796796538</v>
      </c>
      <c r="D68" s="30">
        <f>Sheet4!E210</f>
        <v>330691.26826435793</v>
      </c>
      <c r="E68" s="30">
        <f>Sheet4!F210</f>
        <v>371224.29815331876</v>
      </c>
      <c r="F68" s="30">
        <f>Sheet4!G210</f>
        <v>391398.45596747304</v>
      </c>
      <c r="G68" s="30">
        <f>Sheet4!H210</f>
        <v>446937.44616068021</v>
      </c>
      <c r="H68" s="30">
        <f>Sheet4!I210</f>
        <v>483472.92887392291</v>
      </c>
      <c r="I68" s="30">
        <f>Sheet4!J210</f>
        <v>509100.40822147875</v>
      </c>
      <c r="J68" s="30">
        <f>Sheet4!K210</f>
        <v>439236.65844793286</v>
      </c>
      <c r="K68" s="30">
        <f>Sheet4!L210</f>
        <v>516000.90580010513</v>
      </c>
      <c r="L68" s="30">
        <f>Sheet4!M210</f>
        <v>566200.00991382427</v>
      </c>
      <c r="M68" s="30">
        <f>Sheet4!N210</f>
        <v>574249.74777345429</v>
      </c>
      <c r="N68" s="30">
        <f>Sheet4!O210</f>
        <v>521352.97872257594</v>
      </c>
      <c r="O68" s="30">
        <f>Sheet4!P210</f>
        <v>580248.13291405281</v>
      </c>
      <c r="P68" s="30">
        <f>Sheet4!Q210</f>
        <v>606722.42373106733</v>
      </c>
      <c r="Q68" s="30">
        <f>Sheet4!R210</f>
        <v>689321.51718015072</v>
      </c>
      <c r="R68" s="30">
        <f>Sheet4!S210</f>
        <v>745118.96581435052</v>
      </c>
      <c r="S68" s="30">
        <f>Sheet4!T210</f>
        <v>802900.09056661685</v>
      </c>
      <c r="T68" s="30">
        <f>Sheet4!U210</f>
        <v>902803.67944942857</v>
      </c>
      <c r="U68" s="30">
        <f>Sheet4!V210</f>
        <v>980641.71421622741</v>
      </c>
      <c r="V68" s="30">
        <f>Sheet4!W210</f>
        <v>1025655.3885813934</v>
      </c>
      <c r="W68" s="30">
        <f>Sheet4!X210</f>
        <v>1093136.5756116498</v>
      </c>
      <c r="X68" s="30">
        <f>Sheet4!Y210</f>
        <v>1140654.4979372264</v>
      </c>
      <c r="Y68" s="30">
        <f>Sheet4!Z210</f>
        <v>1103758.4175908542</v>
      </c>
      <c r="Z68" s="30">
        <f>Sheet4!AA210</f>
        <v>1162919.9098879343</v>
      </c>
      <c r="AA68" s="30">
        <f>Sheet4!AB210</f>
        <v>1243984.2172170118</v>
      </c>
      <c r="AB68" s="30">
        <f>Sheet4!AC210</f>
        <v>1317910.2714278123</v>
      </c>
      <c r="AC68" s="30">
        <f>Sheet4!AD210</f>
        <v>1356013.1908176192</v>
      </c>
      <c r="AD68" s="30">
        <f>Sheet4!AE210</f>
        <v>1491263.3699539802</v>
      </c>
      <c r="AE68" s="30">
        <f>Sheet4!AF210</f>
        <v>1627281.0776511622</v>
      </c>
      <c r="AF68" s="30">
        <f>Sheet4!AG210</f>
        <v>1612719.448570451</v>
      </c>
    </row>
    <row r="69" spans="1:32" x14ac:dyDescent="0.3">
      <c r="A69" t="s">
        <v>232</v>
      </c>
      <c r="B69" s="30">
        <f>B65</f>
        <v>109612</v>
      </c>
      <c r="C69" s="30">
        <f>C65</f>
        <v>102704.09398398269</v>
      </c>
      <c r="D69" s="30">
        <f t="shared" ref="D69:AF69" si="129">D65</f>
        <v>130026.93413217895</v>
      </c>
      <c r="E69" s="30">
        <f t="shared" si="129"/>
        <v>128090.15107665939</v>
      </c>
      <c r="F69" s="30">
        <f t="shared" si="129"/>
        <v>169036.68918373651</v>
      </c>
      <c r="G69" s="30">
        <f t="shared" si="129"/>
        <v>175386.9867171401</v>
      </c>
      <c r="H69" s="30">
        <f t="shared" si="129"/>
        <v>178915.40235064446</v>
      </c>
      <c r="I69" s="30">
        <f t="shared" si="129"/>
        <v>127452.88956359954</v>
      </c>
      <c r="J69" s="30">
        <f t="shared" si="129"/>
        <v>201785.15817530581</v>
      </c>
      <c r="K69" s="30">
        <f t="shared" si="129"/>
        <v>210623.25185615572</v>
      </c>
      <c r="L69" s="30">
        <f t="shared" si="129"/>
        <v>192170.36177585204</v>
      </c>
      <c r="M69" s="30">
        <f t="shared" si="129"/>
        <v>136044.48235361962</v>
      </c>
      <c r="N69" s="30">
        <f t="shared" si="129"/>
        <v>213917.06920821618</v>
      </c>
      <c r="O69" s="30">
        <f t="shared" si="129"/>
        <v>208513.51329395111</v>
      </c>
      <c r="P69" s="30">
        <f t="shared" si="129"/>
        <v>271200.32354094437</v>
      </c>
      <c r="Q69" s="30">
        <f t="shared" si="129"/>
        <v>282115.17346731649</v>
      </c>
      <c r="R69" s="30">
        <f t="shared" si="129"/>
        <v>307436.44489326328</v>
      </c>
      <c r="S69" s="30">
        <f t="shared" si="129"/>
        <v>371442.03487216111</v>
      </c>
      <c r="T69" s="30">
        <f t="shared" si="129"/>
        <v>394725.69441411592</v>
      </c>
      <c r="U69" s="30">
        <f t="shared" si="129"/>
        <v>397368.01196441491</v>
      </c>
      <c r="V69" s="30">
        <f t="shared" si="129"/>
        <v>447071.21730030538</v>
      </c>
      <c r="W69" s="30">
        <f t="shared" si="129"/>
        <v>435402.1413119224</v>
      </c>
      <c r="X69" s="30">
        <f t="shared" si="129"/>
        <v>385659.5274241548</v>
      </c>
      <c r="Y69" s="30">
        <f t="shared" si="129"/>
        <v>455269.27492066647</v>
      </c>
      <c r="Z69" s="30">
        <f t="shared" si="129"/>
        <v>491030.22100414609</v>
      </c>
      <c r="AA69" s="30">
        <f t="shared" si="129"/>
        <v>537387.21789762389</v>
      </c>
      <c r="AB69" s="30">
        <f t="shared" si="129"/>
        <v>525204.6015675948</v>
      </c>
      <c r="AC69" s="30">
        <f t="shared" si="129"/>
        <v>630777.2466495994</v>
      </c>
      <c r="AD69" s="30">
        <f t="shared" si="129"/>
        <v>691210.10434052127</v>
      </c>
      <c r="AE69" s="30">
        <f t="shared" si="129"/>
        <v>609909.73101188079</v>
      </c>
      <c r="AF69" s="30">
        <f t="shared" si="129"/>
        <v>737901.49633565301</v>
      </c>
    </row>
    <row r="70" spans="1:32" x14ac:dyDescent="0.3">
      <c r="A70" t="s">
        <v>233</v>
      </c>
      <c r="B70" s="30">
        <f>B68-B69</f>
        <v>268116.55428571429</v>
      </c>
      <c r="C70" s="30">
        <f t="shared" ref="C70:AF70" si="130">C68-C69</f>
        <v>218604.09398398269</v>
      </c>
      <c r="D70" s="30">
        <f t="shared" si="130"/>
        <v>200664.33413217898</v>
      </c>
      <c r="E70" s="30">
        <f t="shared" si="130"/>
        <v>243134.14707665937</v>
      </c>
      <c r="F70" s="30">
        <f t="shared" si="130"/>
        <v>222361.76678373653</v>
      </c>
      <c r="G70" s="30">
        <f t="shared" si="130"/>
        <v>271550.45944354008</v>
      </c>
      <c r="H70" s="30">
        <f t="shared" si="130"/>
        <v>304557.52652327844</v>
      </c>
      <c r="I70" s="30">
        <f t="shared" si="130"/>
        <v>381647.51865787921</v>
      </c>
      <c r="J70" s="30">
        <f t="shared" si="130"/>
        <v>237451.50027262705</v>
      </c>
      <c r="K70" s="30">
        <f t="shared" si="130"/>
        <v>305377.65394394938</v>
      </c>
      <c r="L70" s="30">
        <f t="shared" si="130"/>
        <v>374029.64813797222</v>
      </c>
      <c r="M70" s="30">
        <f t="shared" si="130"/>
        <v>438205.26541983464</v>
      </c>
      <c r="N70" s="30">
        <f t="shared" si="130"/>
        <v>307435.90951435978</v>
      </c>
      <c r="O70" s="30">
        <f t="shared" si="130"/>
        <v>371734.6196201017</v>
      </c>
      <c r="P70" s="30">
        <f t="shared" si="130"/>
        <v>335522.10019012296</v>
      </c>
      <c r="Q70" s="30">
        <f t="shared" si="130"/>
        <v>407206.34371283423</v>
      </c>
      <c r="R70" s="30">
        <f t="shared" si="130"/>
        <v>437682.52092108724</v>
      </c>
      <c r="S70" s="30">
        <f t="shared" si="130"/>
        <v>431458.05569445575</v>
      </c>
      <c r="T70" s="30">
        <f t="shared" si="130"/>
        <v>508077.98503531265</v>
      </c>
      <c r="U70" s="30">
        <f t="shared" si="130"/>
        <v>583273.70225181244</v>
      </c>
      <c r="V70" s="30">
        <f t="shared" si="130"/>
        <v>578584.17128108803</v>
      </c>
      <c r="W70" s="30">
        <f t="shared" si="130"/>
        <v>657734.43429972744</v>
      </c>
      <c r="X70" s="30">
        <f t="shared" si="130"/>
        <v>754994.97051307163</v>
      </c>
      <c r="Y70" s="30">
        <f t="shared" si="130"/>
        <v>648489.14267018775</v>
      </c>
      <c r="Z70" s="30">
        <f t="shared" si="130"/>
        <v>671889.68888378819</v>
      </c>
      <c r="AA70" s="30">
        <f t="shared" si="130"/>
        <v>706596.99931938795</v>
      </c>
      <c r="AB70" s="30">
        <f t="shared" si="130"/>
        <v>792705.66986021749</v>
      </c>
      <c r="AC70" s="30">
        <f t="shared" si="130"/>
        <v>725235.94416801981</v>
      </c>
      <c r="AD70" s="30">
        <f t="shared" si="130"/>
        <v>800053.26561345893</v>
      </c>
      <c r="AE70" s="30">
        <f t="shared" si="130"/>
        <v>1017371.3466392814</v>
      </c>
      <c r="AF70" s="30">
        <f t="shared" si="130"/>
        <v>874817.95223479799</v>
      </c>
    </row>
    <row r="71" spans="1:32" x14ac:dyDescent="0.3">
      <c r="A71" t="s">
        <v>234</v>
      </c>
      <c r="B71" s="30">
        <f>B70/55</f>
        <v>4874.8464415584413</v>
      </c>
      <c r="C71" s="30">
        <f t="shared" ref="C71:AF71" si="131">C70/55</f>
        <v>3974.619890617867</v>
      </c>
      <c r="D71" s="30">
        <f t="shared" si="131"/>
        <v>3648.4424387668905</v>
      </c>
      <c r="E71" s="30">
        <f t="shared" si="131"/>
        <v>4420.6208559392617</v>
      </c>
      <c r="F71" s="30">
        <f t="shared" si="131"/>
        <v>4042.9412142497549</v>
      </c>
      <c r="G71" s="30">
        <f t="shared" si="131"/>
        <v>4937.2810807916376</v>
      </c>
      <c r="H71" s="30">
        <f t="shared" si="131"/>
        <v>5537.4095731505167</v>
      </c>
      <c r="I71" s="30">
        <f t="shared" si="131"/>
        <v>6939.0457937796218</v>
      </c>
      <c r="J71" s="30">
        <f t="shared" si="131"/>
        <v>4317.3000049568554</v>
      </c>
      <c r="K71" s="30">
        <f t="shared" si="131"/>
        <v>5552.3209807990797</v>
      </c>
      <c r="L71" s="30">
        <f t="shared" si="131"/>
        <v>6800.5390570540403</v>
      </c>
      <c r="M71" s="30">
        <f t="shared" si="131"/>
        <v>7967.3684621788116</v>
      </c>
      <c r="N71" s="30">
        <f t="shared" si="131"/>
        <v>5589.7438093519959</v>
      </c>
      <c r="O71" s="30">
        <f t="shared" si="131"/>
        <v>6758.8112658200307</v>
      </c>
      <c r="P71" s="30">
        <f t="shared" si="131"/>
        <v>6100.4018216385994</v>
      </c>
      <c r="Q71" s="30">
        <f t="shared" si="131"/>
        <v>7403.7517038697133</v>
      </c>
      <c r="R71" s="30">
        <f t="shared" si="131"/>
        <v>7957.8640167470412</v>
      </c>
      <c r="S71" s="30">
        <f t="shared" si="131"/>
        <v>7844.6919217173772</v>
      </c>
      <c r="T71" s="30">
        <f t="shared" si="131"/>
        <v>9237.781546096594</v>
      </c>
      <c r="U71" s="30">
        <f t="shared" si="131"/>
        <v>10604.976404578409</v>
      </c>
      <c r="V71" s="30">
        <f t="shared" si="131"/>
        <v>10519.712205110691</v>
      </c>
      <c r="W71" s="30">
        <f t="shared" si="131"/>
        <v>11958.807896358681</v>
      </c>
      <c r="X71" s="30">
        <f t="shared" si="131"/>
        <v>13727.181282055848</v>
      </c>
      <c r="Y71" s="30">
        <f t="shared" si="131"/>
        <v>11790.711684912505</v>
      </c>
      <c r="Z71" s="30">
        <f t="shared" si="131"/>
        <v>12216.176161523421</v>
      </c>
      <c r="AA71" s="30">
        <f t="shared" si="131"/>
        <v>12847.218169443417</v>
      </c>
      <c r="AB71" s="30">
        <f t="shared" si="131"/>
        <v>14412.830361094864</v>
      </c>
      <c r="AC71" s="30">
        <f t="shared" si="131"/>
        <v>13186.108075782178</v>
      </c>
      <c r="AD71" s="30">
        <f t="shared" si="131"/>
        <v>14546.423011153798</v>
      </c>
      <c r="AE71" s="30">
        <f t="shared" si="131"/>
        <v>18497.660847986936</v>
      </c>
      <c r="AF71" s="30">
        <f t="shared" si="131"/>
        <v>15905.780949723599</v>
      </c>
    </row>
    <row r="72" spans="1:32" x14ac:dyDescent="0.3">
      <c r="A72" t="s">
        <v>270</v>
      </c>
      <c r="B72" s="30">
        <f>79.26*55</f>
        <v>4359.3</v>
      </c>
      <c r="C72" s="30"/>
    </row>
    <row r="73" spans="1:32" x14ac:dyDescent="0.3">
      <c r="B73" s="30">
        <f>B70+B72</f>
        <v>272475.85428571427</v>
      </c>
      <c r="C73" s="30"/>
    </row>
    <row r="74" spans="1:32" x14ac:dyDescent="0.3">
      <c r="B74" s="30">
        <f>B73/55</f>
        <v>4954.1064415584415</v>
      </c>
      <c r="C74" s="30"/>
    </row>
    <row r="75" spans="1:32" x14ac:dyDescent="0.3">
      <c r="B75" s="30">
        <f>B74/12</f>
        <v>412.84220346320348</v>
      </c>
      <c r="C75" s="30"/>
    </row>
  </sheetData>
  <pageMargins left="0.7" right="0.7" top="0.75" bottom="0.75" header="0.3" footer="0.3"/>
  <pageSetup scale="62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1"/>
  <sheetViews>
    <sheetView workbookViewId="0">
      <selection activeCell="C172" sqref="C172"/>
    </sheetView>
  </sheetViews>
  <sheetFormatPr defaultRowHeight="14.4" x14ac:dyDescent="0.3"/>
  <cols>
    <col min="1" max="1" width="44.33203125" bestFit="1" customWidth="1"/>
    <col min="2" max="2" width="16.88671875" bestFit="1" customWidth="1"/>
    <col min="3" max="22" width="12.5546875" bestFit="1" customWidth="1"/>
    <col min="23" max="33" width="14.33203125" bestFit="1" customWidth="1"/>
  </cols>
  <sheetData>
    <row r="1" spans="1:33" ht="30" x14ac:dyDescent="0.25">
      <c r="A1" t="s">
        <v>264</v>
      </c>
      <c r="C1" s="36" t="s">
        <v>169</v>
      </c>
      <c r="D1" s="36" t="s">
        <v>170</v>
      </c>
      <c r="E1" s="36" t="s">
        <v>171</v>
      </c>
      <c r="F1" s="36" t="s">
        <v>172</v>
      </c>
      <c r="G1" s="36" t="s">
        <v>173</v>
      </c>
      <c r="H1" s="36" t="s">
        <v>174</v>
      </c>
      <c r="I1" s="36" t="s">
        <v>175</v>
      </c>
      <c r="J1" s="36" t="s">
        <v>176</v>
      </c>
      <c r="K1" s="36" t="s">
        <v>177</v>
      </c>
      <c r="L1" s="36" t="s">
        <v>178</v>
      </c>
      <c r="M1" s="36" t="s">
        <v>179</v>
      </c>
      <c r="N1" s="36" t="s">
        <v>180</v>
      </c>
      <c r="O1" s="36" t="s">
        <v>181</v>
      </c>
      <c r="P1" s="36" t="s">
        <v>182</v>
      </c>
      <c r="Q1" s="36" t="s">
        <v>183</v>
      </c>
      <c r="R1" s="36" t="s">
        <v>184</v>
      </c>
      <c r="S1" s="36" t="s">
        <v>185</v>
      </c>
      <c r="T1" s="36" t="s">
        <v>186</v>
      </c>
      <c r="U1" s="36" t="s">
        <v>187</v>
      </c>
      <c r="V1" s="36" t="s">
        <v>188</v>
      </c>
      <c r="W1" s="36" t="s">
        <v>189</v>
      </c>
      <c r="X1" s="36" t="s">
        <v>190</v>
      </c>
      <c r="Y1" s="36" t="s">
        <v>191</v>
      </c>
      <c r="Z1" s="36" t="s">
        <v>192</v>
      </c>
      <c r="AA1" s="36" t="s">
        <v>193</v>
      </c>
      <c r="AB1" s="36" t="s">
        <v>194</v>
      </c>
      <c r="AC1" s="36" t="s">
        <v>195</v>
      </c>
      <c r="AD1" s="36" t="s">
        <v>196</v>
      </c>
      <c r="AE1" s="36" t="s">
        <v>197</v>
      </c>
      <c r="AF1" s="36" t="s">
        <v>198</v>
      </c>
      <c r="AG1" s="36" t="s">
        <v>199</v>
      </c>
    </row>
    <row r="2" spans="1:33" ht="15" x14ac:dyDescent="0.25">
      <c r="A2" t="s">
        <v>200</v>
      </c>
      <c r="B2" t="s">
        <v>265</v>
      </c>
      <c r="C2">
        <v>8</v>
      </c>
      <c r="D2">
        <v>8</v>
      </c>
      <c r="E2">
        <v>8</v>
      </c>
      <c r="F2">
        <v>8</v>
      </c>
      <c r="G2">
        <v>8</v>
      </c>
      <c r="H2">
        <v>8</v>
      </c>
      <c r="I2">
        <v>8</v>
      </c>
      <c r="J2">
        <v>8</v>
      </c>
      <c r="K2">
        <v>8</v>
      </c>
      <c r="L2">
        <v>8</v>
      </c>
      <c r="M2">
        <v>8</v>
      </c>
      <c r="N2">
        <v>8</v>
      </c>
      <c r="O2">
        <v>8</v>
      </c>
      <c r="P2">
        <v>8</v>
      </c>
      <c r="Q2">
        <v>8</v>
      </c>
      <c r="R2">
        <v>8</v>
      </c>
      <c r="S2">
        <v>8</v>
      </c>
      <c r="T2">
        <v>8</v>
      </c>
      <c r="U2">
        <v>8</v>
      </c>
      <c r="V2">
        <v>8</v>
      </c>
      <c r="W2">
        <v>8</v>
      </c>
      <c r="X2">
        <v>8</v>
      </c>
      <c r="Y2">
        <v>8</v>
      </c>
      <c r="Z2">
        <v>8</v>
      </c>
      <c r="AA2">
        <v>8</v>
      </c>
      <c r="AB2">
        <v>8</v>
      </c>
      <c r="AC2">
        <v>8</v>
      </c>
      <c r="AD2">
        <v>8</v>
      </c>
      <c r="AE2">
        <v>8</v>
      </c>
      <c r="AF2">
        <v>8</v>
      </c>
      <c r="AG2">
        <v>8</v>
      </c>
    </row>
    <row r="3" spans="1:33" ht="15" x14ac:dyDescent="0.25">
      <c r="B3" t="s">
        <v>266</v>
      </c>
      <c r="C3">
        <v>2</v>
      </c>
      <c r="D3">
        <v>1</v>
      </c>
      <c r="E3">
        <v>0</v>
      </c>
      <c r="F3">
        <v>7</v>
      </c>
      <c r="G3">
        <v>6</v>
      </c>
      <c r="H3">
        <v>5</v>
      </c>
      <c r="I3">
        <v>4</v>
      </c>
      <c r="J3">
        <v>3</v>
      </c>
      <c r="K3">
        <v>2</v>
      </c>
      <c r="L3">
        <v>1</v>
      </c>
      <c r="M3">
        <v>0</v>
      </c>
      <c r="N3">
        <v>7</v>
      </c>
      <c r="O3">
        <v>6</v>
      </c>
      <c r="P3">
        <v>5</v>
      </c>
      <c r="Q3">
        <v>4</v>
      </c>
      <c r="R3">
        <v>3</v>
      </c>
      <c r="S3">
        <v>2</v>
      </c>
      <c r="T3">
        <v>1</v>
      </c>
      <c r="U3">
        <v>0</v>
      </c>
      <c r="V3">
        <v>7</v>
      </c>
      <c r="W3">
        <v>6</v>
      </c>
      <c r="X3">
        <v>5</v>
      </c>
      <c r="Y3">
        <v>4</v>
      </c>
      <c r="Z3">
        <v>3</v>
      </c>
      <c r="AA3">
        <v>2</v>
      </c>
      <c r="AB3">
        <v>1</v>
      </c>
      <c r="AC3">
        <v>0</v>
      </c>
      <c r="AD3">
        <v>7</v>
      </c>
      <c r="AE3">
        <v>6</v>
      </c>
      <c r="AF3">
        <v>5</v>
      </c>
      <c r="AG3">
        <v>4</v>
      </c>
    </row>
    <row r="4" spans="1:33" s="30" customFormat="1" ht="15" x14ac:dyDescent="0.25">
      <c r="B4" s="30" t="s">
        <v>267</v>
      </c>
      <c r="C4" s="30">
        <v>18690</v>
      </c>
      <c r="D4" s="30">
        <f>C4*1.03</f>
        <v>19250.7</v>
      </c>
      <c r="E4" s="30">
        <f>D4*1.03</f>
        <v>19828.221000000001</v>
      </c>
      <c r="F4" s="30">
        <f t="shared" ref="F4:T4" si="0">E4*1.03</f>
        <v>20423.067630000001</v>
      </c>
      <c r="G4" s="30">
        <f t="shared" si="0"/>
        <v>21035.759658900002</v>
      </c>
      <c r="H4" s="30">
        <f t="shared" si="0"/>
        <v>21666.832448667003</v>
      </c>
      <c r="I4" s="30">
        <f t="shared" si="0"/>
        <v>22316.837422127013</v>
      </c>
      <c r="J4" s="30">
        <f t="shared" si="0"/>
        <v>22986.342544790823</v>
      </c>
      <c r="K4" s="30">
        <f t="shared" si="0"/>
        <v>23675.932821134549</v>
      </c>
      <c r="L4" s="30">
        <f t="shared" si="0"/>
        <v>24386.210805768587</v>
      </c>
      <c r="M4" s="30">
        <f t="shared" si="0"/>
        <v>25117.797129941646</v>
      </c>
      <c r="N4" s="30">
        <f t="shared" si="0"/>
        <v>25871.331043839895</v>
      </c>
      <c r="O4" s="30">
        <f t="shared" si="0"/>
        <v>26647.470975155091</v>
      </c>
      <c r="P4" s="30">
        <f t="shared" si="0"/>
        <v>27446.895104409745</v>
      </c>
      <c r="Q4" s="30">
        <f t="shared" si="0"/>
        <v>28270.301957542037</v>
      </c>
      <c r="R4" s="30">
        <f t="shared" si="0"/>
        <v>29118.411016268299</v>
      </c>
      <c r="S4" s="30">
        <f t="shared" si="0"/>
        <v>29991.963346756347</v>
      </c>
      <c r="T4" s="30">
        <f t="shared" si="0"/>
        <v>30891.722247159039</v>
      </c>
      <c r="U4" s="30">
        <f>T4*1.03</f>
        <v>31818.473914573813</v>
      </c>
      <c r="V4" s="30">
        <f>U4*1.03</f>
        <v>32773.02813201103</v>
      </c>
      <c r="W4" s="30">
        <f t="shared" ref="W4:AG4" si="1">V4*1.03</f>
        <v>33756.218975971358</v>
      </c>
      <c r="X4" s="30">
        <f t="shared" si="1"/>
        <v>34768.905545250498</v>
      </c>
      <c r="Y4" s="30">
        <f t="shared" si="1"/>
        <v>35811.972711608018</v>
      </c>
      <c r="Z4" s="30">
        <f t="shared" si="1"/>
        <v>36886.331892956259</v>
      </c>
      <c r="AA4" s="30">
        <f t="shared" si="1"/>
        <v>37992.921849744947</v>
      </c>
      <c r="AB4" s="30">
        <f t="shared" si="1"/>
        <v>39132.709505237297</v>
      </c>
      <c r="AC4" s="30">
        <f t="shared" si="1"/>
        <v>40306.690790394416</v>
      </c>
      <c r="AD4" s="30">
        <f t="shared" si="1"/>
        <v>41515.891514106246</v>
      </c>
      <c r="AE4" s="30">
        <f t="shared" si="1"/>
        <v>42761.368259529438</v>
      </c>
      <c r="AF4" s="30">
        <f t="shared" si="1"/>
        <v>44044.209307315323</v>
      </c>
      <c r="AG4" s="30">
        <f t="shared" si="1"/>
        <v>45365.535586534781</v>
      </c>
    </row>
    <row r="5" spans="1:33" s="30" customFormat="1" ht="15" x14ac:dyDescent="0.25">
      <c r="B5" s="30" t="s">
        <v>268</v>
      </c>
      <c r="C5" s="30">
        <f>(C4/C2)*(C2-C3)</f>
        <v>14017.5</v>
      </c>
      <c r="D5" s="30">
        <f t="shared" ref="D5:J5" si="2">(D4/D2)*(D2-D3)</f>
        <v>16844.362499999999</v>
      </c>
      <c r="E5" s="30">
        <f t="shared" si="2"/>
        <v>19828.221000000001</v>
      </c>
      <c r="F5" s="30">
        <f t="shared" si="2"/>
        <v>2552.8834537500002</v>
      </c>
      <c r="G5" s="30">
        <f t="shared" si="2"/>
        <v>5258.9399147250006</v>
      </c>
      <c r="H5" s="30">
        <f t="shared" si="2"/>
        <v>8125.062168250126</v>
      </c>
      <c r="I5" s="30">
        <f t="shared" si="2"/>
        <v>11158.418711063507</v>
      </c>
      <c r="J5" s="30">
        <f t="shared" si="2"/>
        <v>14366.464090494264</v>
      </c>
      <c r="K5" s="30">
        <f t="shared" ref="K5" si="3">(K4/K2)*(K2-K3)</f>
        <v>17756.949615850914</v>
      </c>
      <c r="L5" s="30">
        <f t="shared" ref="L5" si="4">(L4/L2)*(L2-L3)</f>
        <v>21337.934455047514</v>
      </c>
      <c r="M5" s="30">
        <f t="shared" ref="M5" si="5">(M4/M2)*(M2-M3)</f>
        <v>25117.797129941646</v>
      </c>
      <c r="N5" s="30">
        <f t="shared" ref="N5" si="6">(N4/N2)*(N2-N3)</f>
        <v>3233.9163804799869</v>
      </c>
      <c r="O5" s="30">
        <f t="shared" ref="O5" si="7">(O4/O2)*(O2-O3)</f>
        <v>6661.8677437887727</v>
      </c>
      <c r="P5" s="30">
        <f t="shared" ref="P5:Q5" si="8">(P4/P2)*(P2-P3)</f>
        <v>10292.585664153654</v>
      </c>
      <c r="Q5" s="30">
        <f t="shared" si="8"/>
        <v>14135.150978771018</v>
      </c>
      <c r="R5" s="30">
        <f t="shared" ref="R5" si="9">(R4/R2)*(R2-R3)</f>
        <v>18199.006885167688</v>
      </c>
      <c r="S5" s="30">
        <f t="shared" ref="S5" si="10">(S4/S2)*(S2-S3)</f>
        <v>22493.972510067259</v>
      </c>
      <c r="T5" s="30">
        <f>(T4/T2)*(T2-T3)</f>
        <v>27030.256966264158</v>
      </c>
      <c r="U5" s="30">
        <f t="shared" ref="U5" si="11">(U4/U2)*(U2-U3)</f>
        <v>31818.473914573813</v>
      </c>
      <c r="V5" s="30">
        <f t="shared" ref="V5" si="12">(V4/V2)*(V2-V3)</f>
        <v>4096.6285165013787</v>
      </c>
      <c r="W5" s="30">
        <f t="shared" ref="W5" si="13">(W4/W2)*(W2-W3)</f>
        <v>8439.0547439928396</v>
      </c>
      <c r="X5" s="30">
        <f t="shared" ref="X5" si="14">(X4/X2)*(X2-X3)</f>
        <v>13038.339579468937</v>
      </c>
      <c r="Y5" s="30">
        <f t="shared" ref="Y5" si="15">(Y4/Y2)*(Y2-Y3)</f>
        <v>17905.986355804009</v>
      </c>
      <c r="Z5" s="30">
        <f t="shared" ref="Z5" si="16">(Z4/Z2)*(Z2-Z3)</f>
        <v>23053.957433097661</v>
      </c>
      <c r="AA5" s="30">
        <f t="shared" ref="AA5" si="17">(AA4/AA2)*(AA2-AA3)</f>
        <v>28494.691387308711</v>
      </c>
      <c r="AB5" s="30">
        <f t="shared" ref="AB5" si="18">(AB4/AB2)*(AB2-AB3)</f>
        <v>34241.120817082636</v>
      </c>
      <c r="AC5" s="30">
        <f t="shared" ref="AC5" si="19">(AC4/AC2)*(AC2-AC3)</f>
        <v>40306.690790394416</v>
      </c>
      <c r="AD5" s="30">
        <f t="shared" ref="AD5" si="20">(AD4/AD2)*(AD2-AD3)</f>
        <v>5189.4864392632808</v>
      </c>
      <c r="AE5" s="30">
        <f t="shared" ref="AE5" si="21">(AE4/AE2)*(AE2-AE3)</f>
        <v>10690.342064882359</v>
      </c>
      <c r="AF5" s="30">
        <f t="shared" ref="AF5" si="22">(AF4/AF2)*(AF2-AF3)</f>
        <v>16516.578490243246</v>
      </c>
      <c r="AG5" s="30">
        <f t="shared" ref="AG5" si="23">(AG4/AG2)*(AG2-AG3)</f>
        <v>22682.767793267391</v>
      </c>
    </row>
    <row r="6" spans="1:33" ht="15" x14ac:dyDescent="0.25">
      <c r="A6" t="s">
        <v>201</v>
      </c>
      <c r="B6" t="s">
        <v>265</v>
      </c>
      <c r="C6">
        <v>10</v>
      </c>
      <c r="D6">
        <v>10</v>
      </c>
      <c r="E6">
        <v>10</v>
      </c>
      <c r="F6">
        <v>10</v>
      </c>
      <c r="G6">
        <v>10</v>
      </c>
      <c r="H6">
        <v>10</v>
      </c>
      <c r="I6">
        <v>10</v>
      </c>
      <c r="J6">
        <v>10</v>
      </c>
      <c r="K6">
        <v>10</v>
      </c>
      <c r="L6">
        <v>10</v>
      </c>
      <c r="M6">
        <v>10</v>
      </c>
      <c r="N6">
        <v>10</v>
      </c>
      <c r="O6">
        <v>10</v>
      </c>
      <c r="P6">
        <v>10</v>
      </c>
      <c r="Q6">
        <v>10</v>
      </c>
      <c r="R6">
        <v>10</v>
      </c>
      <c r="S6">
        <v>10</v>
      </c>
      <c r="T6">
        <v>10</v>
      </c>
      <c r="U6">
        <v>10</v>
      </c>
      <c r="V6">
        <v>10</v>
      </c>
      <c r="W6">
        <v>10</v>
      </c>
      <c r="X6">
        <v>10</v>
      </c>
      <c r="Y6">
        <v>10</v>
      </c>
      <c r="Z6">
        <v>10</v>
      </c>
      <c r="AA6">
        <v>10</v>
      </c>
      <c r="AB6">
        <v>10</v>
      </c>
      <c r="AC6">
        <v>10</v>
      </c>
      <c r="AD6">
        <v>10</v>
      </c>
      <c r="AE6">
        <v>10</v>
      </c>
      <c r="AF6">
        <v>10</v>
      </c>
      <c r="AG6">
        <v>10</v>
      </c>
    </row>
    <row r="7" spans="1:33" ht="15" x14ac:dyDescent="0.25">
      <c r="B7" t="s">
        <v>266</v>
      </c>
      <c r="C7">
        <v>6</v>
      </c>
      <c r="D7">
        <v>5</v>
      </c>
      <c r="E7">
        <v>4</v>
      </c>
      <c r="F7">
        <v>3</v>
      </c>
      <c r="G7">
        <v>2</v>
      </c>
      <c r="H7">
        <v>1</v>
      </c>
      <c r="I7">
        <v>0</v>
      </c>
      <c r="J7">
        <v>9</v>
      </c>
      <c r="K7">
        <v>8</v>
      </c>
      <c r="L7">
        <v>7</v>
      </c>
      <c r="M7">
        <v>6</v>
      </c>
      <c r="N7">
        <v>5</v>
      </c>
      <c r="O7">
        <v>4</v>
      </c>
      <c r="P7">
        <v>3</v>
      </c>
      <c r="Q7">
        <v>2</v>
      </c>
      <c r="R7">
        <v>1</v>
      </c>
      <c r="S7">
        <v>0</v>
      </c>
      <c r="T7">
        <v>9</v>
      </c>
      <c r="U7">
        <v>8</v>
      </c>
      <c r="V7">
        <v>7</v>
      </c>
      <c r="W7">
        <v>6</v>
      </c>
      <c r="X7">
        <v>5</v>
      </c>
      <c r="Y7">
        <v>4</v>
      </c>
      <c r="Z7">
        <v>3</v>
      </c>
      <c r="AA7">
        <v>2</v>
      </c>
      <c r="AB7">
        <v>1</v>
      </c>
      <c r="AC7">
        <v>0</v>
      </c>
      <c r="AD7">
        <v>9</v>
      </c>
      <c r="AE7">
        <v>8</v>
      </c>
      <c r="AF7">
        <v>7</v>
      </c>
      <c r="AG7">
        <v>6</v>
      </c>
    </row>
    <row r="8" spans="1:33" s="30" customFormat="1" ht="15" x14ac:dyDescent="0.25">
      <c r="B8" s="30" t="s">
        <v>267</v>
      </c>
      <c r="C8" s="30">
        <v>13300</v>
      </c>
      <c r="D8" s="30">
        <f>C8*1.03</f>
        <v>13699</v>
      </c>
      <c r="E8" s="30">
        <f>D8*1.03</f>
        <v>14109.970000000001</v>
      </c>
      <c r="F8" s="30">
        <f t="shared" ref="F8:AG8" si="24">E8*1.03</f>
        <v>14533.269100000001</v>
      </c>
      <c r="G8" s="30">
        <f t="shared" si="24"/>
        <v>14969.267173000002</v>
      </c>
      <c r="H8" s="30">
        <f t="shared" si="24"/>
        <v>15418.345188190002</v>
      </c>
      <c r="I8" s="30">
        <f t="shared" si="24"/>
        <v>15880.895543835702</v>
      </c>
      <c r="J8" s="30">
        <f t="shared" si="24"/>
        <v>16357.322410150775</v>
      </c>
      <c r="K8" s="30">
        <f t="shared" si="24"/>
        <v>16848.0420824553</v>
      </c>
      <c r="L8" s="30">
        <f t="shared" si="24"/>
        <v>17353.483344928958</v>
      </c>
      <c r="M8" s="30">
        <f t="shared" si="24"/>
        <v>17874.087845276827</v>
      </c>
      <c r="N8" s="30">
        <f t="shared" si="24"/>
        <v>18410.310480635133</v>
      </c>
      <c r="O8" s="30">
        <f t="shared" si="24"/>
        <v>18962.619795054186</v>
      </c>
      <c r="P8" s="30">
        <f t="shared" si="24"/>
        <v>19531.498388905813</v>
      </c>
      <c r="Q8" s="30">
        <f t="shared" si="24"/>
        <v>20117.443340572987</v>
      </c>
      <c r="R8" s="30">
        <f t="shared" si="24"/>
        <v>20720.966640790179</v>
      </c>
      <c r="S8" s="30">
        <f t="shared" si="24"/>
        <v>21342.595640013886</v>
      </c>
      <c r="T8" s="30">
        <f t="shared" si="24"/>
        <v>21982.873509214303</v>
      </c>
      <c r="U8" s="30">
        <f t="shared" si="24"/>
        <v>22642.359714490733</v>
      </c>
      <c r="V8" s="30">
        <f t="shared" si="24"/>
        <v>23321.630505925456</v>
      </c>
      <c r="W8" s="30">
        <f t="shared" si="24"/>
        <v>24021.27942110322</v>
      </c>
      <c r="X8" s="30">
        <f t="shared" si="24"/>
        <v>24741.917803736316</v>
      </c>
      <c r="Y8" s="30">
        <f t="shared" si="24"/>
        <v>25484.175337848406</v>
      </c>
      <c r="Z8" s="30">
        <f t="shared" si="24"/>
        <v>26248.700597983858</v>
      </c>
      <c r="AA8" s="30">
        <f t="shared" si="24"/>
        <v>27036.161615923374</v>
      </c>
      <c r="AB8" s="30">
        <f t="shared" si="24"/>
        <v>27847.246464401076</v>
      </c>
      <c r="AC8" s="30">
        <f t="shared" si="24"/>
        <v>28682.663858333108</v>
      </c>
      <c r="AD8" s="30">
        <f t="shared" si="24"/>
        <v>29543.143774083102</v>
      </c>
      <c r="AE8" s="30">
        <f t="shared" si="24"/>
        <v>30429.438087305596</v>
      </c>
      <c r="AF8" s="30">
        <f t="shared" si="24"/>
        <v>31342.321229924764</v>
      </c>
      <c r="AG8" s="30">
        <f t="shared" si="24"/>
        <v>32282.590866822509</v>
      </c>
    </row>
    <row r="9" spans="1:33" s="30" customFormat="1" ht="15" x14ac:dyDescent="0.25">
      <c r="B9" s="30" t="s">
        <v>268</v>
      </c>
      <c r="C9" s="30">
        <f>(C8/C6)*(C6-C7)</f>
        <v>5320</v>
      </c>
      <c r="D9" s="30">
        <f t="shared" ref="D9:P9" si="25">(D8/D6)*(D6-D7)</f>
        <v>6849.5</v>
      </c>
      <c r="E9" s="30">
        <f t="shared" si="25"/>
        <v>8465.982</v>
      </c>
      <c r="F9" s="30">
        <f t="shared" si="25"/>
        <v>10173.288370000002</v>
      </c>
      <c r="G9" s="30">
        <f t="shared" si="25"/>
        <v>11975.413738400002</v>
      </c>
      <c r="H9" s="30">
        <f t="shared" si="25"/>
        <v>13876.510669371</v>
      </c>
      <c r="I9" s="30">
        <f t="shared" si="25"/>
        <v>15880.895543835702</v>
      </c>
      <c r="J9" s="30">
        <f t="shared" si="25"/>
        <v>1635.7322410150775</v>
      </c>
      <c r="K9" s="30">
        <f t="shared" si="25"/>
        <v>3369.6084164910599</v>
      </c>
      <c r="L9" s="30">
        <f t="shared" si="25"/>
        <v>5206.0450034786882</v>
      </c>
      <c r="M9" s="30">
        <f t="shared" si="25"/>
        <v>7149.6351381107306</v>
      </c>
      <c r="N9" s="30">
        <f t="shared" si="25"/>
        <v>9205.1552403175665</v>
      </c>
      <c r="O9" s="30">
        <f t="shared" si="25"/>
        <v>11377.571877032511</v>
      </c>
      <c r="P9" s="30">
        <f t="shared" si="25"/>
        <v>13672.048872234069</v>
      </c>
      <c r="Q9" s="30">
        <f t="shared" ref="Q9" si="26">(Q8/Q6)*(Q6-Q7)</f>
        <v>16093.954672458389</v>
      </c>
      <c r="R9" s="30">
        <f t="shared" ref="R9" si="27">(R8/R6)*(R6-R7)</f>
        <v>18648.869976711161</v>
      </c>
      <c r="S9" s="30">
        <f t="shared" ref="S9" si="28">(S8/S6)*(S6-S7)</f>
        <v>21342.595640013889</v>
      </c>
      <c r="T9" s="30">
        <f t="shared" ref="T9" si="29">(T8/T6)*(T6-T7)</f>
        <v>2198.2873509214305</v>
      </c>
      <c r="U9" s="30">
        <f t="shared" ref="U9" si="30">(U8/U6)*(U6-U7)</f>
        <v>4528.4719428981462</v>
      </c>
      <c r="V9" s="30">
        <f t="shared" ref="V9" si="31">(V8/V6)*(V6-V7)</f>
        <v>6996.4891517776359</v>
      </c>
      <c r="W9" s="30">
        <f t="shared" ref="W9" si="32">(W8/W6)*(W6-W7)</f>
        <v>9608.5117684412871</v>
      </c>
      <c r="X9" s="30">
        <f t="shared" ref="X9" si="33">(X8/X6)*(X6-X7)</f>
        <v>12370.958901868158</v>
      </c>
      <c r="Y9" s="30">
        <f t="shared" ref="Y9" si="34">(Y8/Y6)*(Y6-Y7)</f>
        <v>15290.505202709042</v>
      </c>
      <c r="Z9" s="30">
        <f t="shared" ref="Z9" si="35">(Z8/Z6)*(Z6-Z7)</f>
        <v>18374.090418588701</v>
      </c>
      <c r="AA9" s="30">
        <f t="shared" ref="AA9" si="36">(AA8/AA6)*(AA6-AA7)</f>
        <v>21628.9292927387</v>
      </c>
      <c r="AB9" s="30">
        <f t="shared" ref="AB9:AC9" si="37">(AB8/AB6)*(AB6-AB7)</f>
        <v>25062.521817960969</v>
      </c>
      <c r="AC9" s="30">
        <f t="shared" si="37"/>
        <v>28682.663858333108</v>
      </c>
      <c r="AD9" s="30">
        <f t="shared" ref="AD9" si="38">(AD8/AD6)*(AD6-AD7)</f>
        <v>2954.3143774083101</v>
      </c>
      <c r="AE9" s="30">
        <f t="shared" ref="AE9" si="39">(AE8/AE6)*(AE6-AE7)</f>
        <v>6085.8876174611196</v>
      </c>
      <c r="AF9" s="30">
        <f>(AF8/AF6)*(AF6-AF7)</f>
        <v>9402.6963689774293</v>
      </c>
      <c r="AG9" s="30">
        <f t="shared" ref="AG9" si="40">(AG8/AG6)*(AG6-AG7)</f>
        <v>12913.036346729004</v>
      </c>
    </row>
    <row r="10" spans="1:33" ht="15" x14ac:dyDescent="0.25">
      <c r="A10" t="s">
        <v>202</v>
      </c>
      <c r="B10" t="s">
        <v>265</v>
      </c>
      <c r="C10" s="42">
        <v>20</v>
      </c>
      <c r="D10">
        <v>20</v>
      </c>
      <c r="E10">
        <v>20</v>
      </c>
      <c r="F10" s="42">
        <v>20</v>
      </c>
      <c r="G10">
        <v>20</v>
      </c>
      <c r="H10">
        <v>20</v>
      </c>
      <c r="I10" s="42">
        <v>20</v>
      </c>
      <c r="J10">
        <v>20</v>
      </c>
      <c r="K10">
        <v>20</v>
      </c>
      <c r="L10" s="42">
        <v>20</v>
      </c>
      <c r="M10">
        <v>20</v>
      </c>
      <c r="N10">
        <v>20</v>
      </c>
      <c r="O10" s="42">
        <v>20</v>
      </c>
      <c r="P10">
        <v>20</v>
      </c>
      <c r="Q10">
        <v>20</v>
      </c>
      <c r="R10" s="42">
        <v>20</v>
      </c>
      <c r="S10">
        <v>20</v>
      </c>
      <c r="T10">
        <v>20</v>
      </c>
      <c r="U10" s="42">
        <v>20</v>
      </c>
      <c r="V10">
        <v>20</v>
      </c>
      <c r="W10">
        <v>20</v>
      </c>
      <c r="X10" s="42">
        <v>20</v>
      </c>
      <c r="Y10">
        <v>20</v>
      </c>
      <c r="Z10">
        <v>20</v>
      </c>
      <c r="AA10" s="42">
        <v>20</v>
      </c>
      <c r="AB10">
        <v>20</v>
      </c>
      <c r="AC10">
        <v>20</v>
      </c>
      <c r="AD10" s="42">
        <v>20</v>
      </c>
      <c r="AE10">
        <v>20</v>
      </c>
      <c r="AF10">
        <v>20</v>
      </c>
      <c r="AG10" s="42">
        <v>20</v>
      </c>
    </row>
    <row r="11" spans="1:33" ht="15" x14ac:dyDescent="0.25">
      <c r="B11" t="s">
        <v>266</v>
      </c>
      <c r="C11" s="42">
        <v>5</v>
      </c>
      <c r="D11">
        <v>4</v>
      </c>
      <c r="E11">
        <v>3</v>
      </c>
      <c r="F11">
        <v>2</v>
      </c>
      <c r="G11">
        <v>1</v>
      </c>
      <c r="H11">
        <v>0</v>
      </c>
      <c r="I11">
        <v>19</v>
      </c>
      <c r="J11">
        <v>18</v>
      </c>
      <c r="K11">
        <v>17</v>
      </c>
      <c r="L11">
        <v>16</v>
      </c>
      <c r="M11">
        <v>15</v>
      </c>
      <c r="N11">
        <v>14</v>
      </c>
      <c r="O11">
        <v>13</v>
      </c>
      <c r="P11">
        <v>12</v>
      </c>
      <c r="Q11">
        <v>11</v>
      </c>
      <c r="R11">
        <v>10</v>
      </c>
      <c r="S11">
        <v>9</v>
      </c>
      <c r="T11">
        <v>8</v>
      </c>
      <c r="U11">
        <v>7</v>
      </c>
      <c r="V11">
        <v>6</v>
      </c>
      <c r="W11">
        <v>5</v>
      </c>
      <c r="X11">
        <v>4</v>
      </c>
      <c r="Y11">
        <v>3</v>
      </c>
      <c r="Z11">
        <v>2</v>
      </c>
      <c r="AA11">
        <v>1</v>
      </c>
      <c r="AB11">
        <v>0</v>
      </c>
      <c r="AC11">
        <v>19</v>
      </c>
      <c r="AD11" s="42">
        <v>18</v>
      </c>
      <c r="AE11" s="42">
        <v>17</v>
      </c>
      <c r="AF11" s="42">
        <v>16</v>
      </c>
      <c r="AG11" s="42">
        <v>15</v>
      </c>
    </row>
    <row r="12" spans="1:33" s="30" customFormat="1" ht="15" x14ac:dyDescent="0.25">
      <c r="B12" s="30" t="s">
        <v>267</v>
      </c>
      <c r="C12" s="30">
        <v>9120</v>
      </c>
      <c r="D12" s="30">
        <f>C12*1.03</f>
        <v>9393.6</v>
      </c>
      <c r="E12" s="30">
        <f t="shared" ref="E12:AG12" si="41">D12*1.03</f>
        <v>9675.4080000000013</v>
      </c>
      <c r="F12" s="30">
        <f>E12*1.03</f>
        <v>9965.6702400000013</v>
      </c>
      <c r="G12" s="30">
        <f t="shared" si="41"/>
        <v>10264.640347200002</v>
      </c>
      <c r="H12" s="30">
        <f t="shared" si="41"/>
        <v>10572.579557616002</v>
      </c>
      <c r="I12" s="30">
        <f t="shared" si="41"/>
        <v>10889.756944344483</v>
      </c>
      <c r="J12" s="30">
        <f t="shared" si="41"/>
        <v>11216.449652674817</v>
      </c>
      <c r="K12" s="30">
        <f t="shared" si="41"/>
        <v>11552.943142255062</v>
      </c>
      <c r="L12" s="30">
        <f t="shared" si="41"/>
        <v>11899.531436522715</v>
      </c>
      <c r="M12" s="30">
        <f t="shared" si="41"/>
        <v>12256.517379618397</v>
      </c>
      <c r="N12" s="30">
        <f t="shared" si="41"/>
        <v>12624.212901006949</v>
      </c>
      <c r="O12" s="30">
        <f t="shared" si="41"/>
        <v>13002.939288037158</v>
      </c>
      <c r="P12" s="30">
        <f t="shared" si="41"/>
        <v>13393.027466678273</v>
      </c>
      <c r="Q12" s="30">
        <f t="shared" si="41"/>
        <v>13794.818290678622</v>
      </c>
      <c r="R12" s="30">
        <f t="shared" si="41"/>
        <v>14208.662839398981</v>
      </c>
      <c r="S12" s="30">
        <f t="shared" si="41"/>
        <v>14634.922724580951</v>
      </c>
      <c r="T12" s="30">
        <f t="shared" si="41"/>
        <v>15073.97040631838</v>
      </c>
      <c r="U12" s="30">
        <f t="shared" si="41"/>
        <v>15526.189518507932</v>
      </c>
      <c r="V12" s="30">
        <f t="shared" si="41"/>
        <v>15991.97520406317</v>
      </c>
      <c r="W12" s="30">
        <f t="shared" si="41"/>
        <v>16471.734460185067</v>
      </c>
      <c r="X12" s="30">
        <f t="shared" si="41"/>
        <v>16965.88649399062</v>
      </c>
      <c r="Y12" s="30">
        <f t="shared" si="41"/>
        <v>17474.86308881034</v>
      </c>
      <c r="Z12" s="30">
        <f t="shared" si="41"/>
        <v>17999.108981474652</v>
      </c>
      <c r="AA12" s="30">
        <f t="shared" si="41"/>
        <v>18539.082250918891</v>
      </c>
      <c r="AB12" s="30">
        <f t="shared" si="41"/>
        <v>19095.254718446457</v>
      </c>
      <c r="AC12" s="30">
        <f t="shared" si="41"/>
        <v>19668.11235999985</v>
      </c>
      <c r="AD12" s="30">
        <f t="shared" si="41"/>
        <v>20258.155730799845</v>
      </c>
      <c r="AE12" s="30">
        <f t="shared" si="41"/>
        <v>20865.900402723841</v>
      </c>
      <c r="AF12" s="30">
        <f t="shared" si="41"/>
        <v>21491.877414805556</v>
      </c>
      <c r="AG12" s="30">
        <f t="shared" si="41"/>
        <v>22136.633737249722</v>
      </c>
    </row>
    <row r="13" spans="1:33" s="30" customFormat="1" ht="15" x14ac:dyDescent="0.25">
      <c r="B13" s="30" t="s">
        <v>268</v>
      </c>
      <c r="C13" s="30">
        <f>(C12/C10)*(C10-C11)</f>
        <v>6840</v>
      </c>
      <c r="D13" s="30">
        <f t="shared" ref="D13:R13" si="42">(D12/D10)*(D10-D11)</f>
        <v>7514.88</v>
      </c>
      <c r="E13" s="30">
        <f t="shared" si="42"/>
        <v>8224.0968000000012</v>
      </c>
      <c r="F13" s="30">
        <f t="shared" si="42"/>
        <v>8969.1032160000013</v>
      </c>
      <c r="G13" s="30">
        <f t="shared" si="42"/>
        <v>9751.4083298400019</v>
      </c>
      <c r="H13" s="30">
        <f t="shared" si="42"/>
        <v>10572.579557616002</v>
      </c>
      <c r="I13" s="30">
        <f t="shared" si="42"/>
        <v>544.48784721722416</v>
      </c>
      <c r="J13" s="30">
        <f t="shared" si="42"/>
        <v>1121.6449652674817</v>
      </c>
      <c r="K13" s="30">
        <f t="shared" si="42"/>
        <v>1732.9414713382594</v>
      </c>
      <c r="L13" s="30">
        <f t="shared" si="42"/>
        <v>2379.9062873045432</v>
      </c>
      <c r="M13" s="30">
        <f t="shared" si="42"/>
        <v>3064.1293449045993</v>
      </c>
      <c r="N13" s="30">
        <f t="shared" si="42"/>
        <v>3787.2638703020848</v>
      </c>
      <c r="O13" s="30">
        <f t="shared" si="42"/>
        <v>4551.028750813005</v>
      </c>
      <c r="P13" s="30">
        <f t="shared" si="42"/>
        <v>5357.210986671309</v>
      </c>
      <c r="Q13" s="30">
        <f t="shared" si="42"/>
        <v>6207.6682308053805</v>
      </c>
      <c r="R13" s="30">
        <f t="shared" si="42"/>
        <v>7104.3314196994907</v>
      </c>
      <c r="S13" s="30">
        <f t="shared" ref="S13" si="43">(S12/S10)*(S10-S11)</f>
        <v>8049.2074985195231</v>
      </c>
      <c r="T13" s="30">
        <f t="shared" ref="T13" si="44">(T12/T10)*(T10-T11)</f>
        <v>9044.3822437910276</v>
      </c>
      <c r="U13" s="30">
        <f t="shared" ref="U13" si="45">(U12/U10)*(U10-U11)</f>
        <v>10092.023187030156</v>
      </c>
      <c r="V13" s="30">
        <f t="shared" ref="V13" si="46">(V12/V10)*(V10-V11)</f>
        <v>11194.382642844219</v>
      </c>
      <c r="W13" s="30">
        <f t="shared" ref="W13" si="47">(W12/W10)*(W10-W11)</f>
        <v>12353.8008451388</v>
      </c>
      <c r="X13" s="30">
        <f t="shared" ref="X13" si="48">(X12/X10)*(X10-X11)</f>
        <v>13572.709195192496</v>
      </c>
      <c r="Y13" s="30">
        <f t="shared" ref="Y13" si="49">(Y12/Y10)*(Y10-Y11)</f>
        <v>14853.633625488788</v>
      </c>
      <c r="Z13" s="30">
        <f t="shared" ref="Z13" si="50">(Z12/Z10)*(Z10-Z11)</f>
        <v>16199.198083327186</v>
      </c>
      <c r="AA13" s="30">
        <f t="shared" ref="AA13" si="51">(AA12/AA10)*(AA10-AA11)</f>
        <v>17612.128138372947</v>
      </c>
      <c r="AB13" s="30">
        <f t="shared" ref="AB13" si="52">(AB12/AB10)*(AB10-AB11)</f>
        <v>19095.254718446457</v>
      </c>
      <c r="AC13" s="30">
        <f t="shared" ref="AC13" si="53">(AC12/AC10)*(AC10-AC11)</f>
        <v>983.4056179999925</v>
      </c>
      <c r="AD13" s="30">
        <f t="shared" ref="AD13" si="54">(AD12/AD10)*(AD10-AD11)</f>
        <v>2025.8155730799845</v>
      </c>
      <c r="AE13" s="30">
        <f t="shared" ref="AE13" si="55">(AE12/AE10)*(AE10-AE11)</f>
        <v>3129.8850604085765</v>
      </c>
      <c r="AF13" s="30">
        <f t="shared" ref="AF13:AG13" si="56">(AF12/AF10)*(AF10-AF11)</f>
        <v>4298.3754829611116</v>
      </c>
      <c r="AG13" s="30">
        <f t="shared" si="56"/>
        <v>5534.1584343124305</v>
      </c>
    </row>
    <row r="14" spans="1:33" ht="15" x14ac:dyDescent="0.25">
      <c r="A14" t="s">
        <v>203</v>
      </c>
      <c r="B14" t="s">
        <v>265</v>
      </c>
      <c r="C14" s="42">
        <v>20</v>
      </c>
      <c r="D14">
        <v>20</v>
      </c>
      <c r="E14">
        <v>20</v>
      </c>
      <c r="F14" s="42">
        <v>20</v>
      </c>
      <c r="G14">
        <v>20</v>
      </c>
      <c r="H14">
        <v>20</v>
      </c>
      <c r="I14" s="42">
        <v>20</v>
      </c>
      <c r="J14">
        <v>20</v>
      </c>
      <c r="K14">
        <v>20</v>
      </c>
      <c r="L14" s="42">
        <v>20</v>
      </c>
      <c r="M14">
        <v>20</v>
      </c>
      <c r="N14">
        <v>20</v>
      </c>
      <c r="O14" s="42">
        <v>20</v>
      </c>
      <c r="P14">
        <v>20</v>
      </c>
      <c r="Q14">
        <v>20</v>
      </c>
      <c r="R14" s="42">
        <v>20</v>
      </c>
      <c r="S14">
        <v>20</v>
      </c>
      <c r="T14">
        <v>20</v>
      </c>
      <c r="U14" s="42">
        <v>20</v>
      </c>
      <c r="V14">
        <v>20</v>
      </c>
      <c r="W14">
        <v>20</v>
      </c>
      <c r="X14" s="42">
        <v>20</v>
      </c>
      <c r="Y14">
        <v>20</v>
      </c>
      <c r="Z14">
        <v>20</v>
      </c>
      <c r="AA14" s="42">
        <v>20</v>
      </c>
      <c r="AB14">
        <v>20</v>
      </c>
      <c r="AC14">
        <v>20</v>
      </c>
      <c r="AD14" s="42">
        <v>20</v>
      </c>
      <c r="AE14">
        <v>20</v>
      </c>
      <c r="AF14">
        <v>20</v>
      </c>
      <c r="AG14" s="42">
        <v>20</v>
      </c>
    </row>
    <row r="15" spans="1:33" ht="15" x14ac:dyDescent="0.25">
      <c r="B15" t="s">
        <v>266</v>
      </c>
      <c r="C15" s="42">
        <v>15</v>
      </c>
      <c r="D15">
        <v>14</v>
      </c>
      <c r="E15" s="42">
        <v>13</v>
      </c>
      <c r="F15">
        <v>12</v>
      </c>
      <c r="G15" s="42">
        <v>11</v>
      </c>
      <c r="H15">
        <v>10</v>
      </c>
      <c r="I15" s="42">
        <v>9</v>
      </c>
      <c r="J15">
        <v>8</v>
      </c>
      <c r="K15" s="42">
        <v>7</v>
      </c>
      <c r="L15">
        <v>6</v>
      </c>
      <c r="M15" s="42">
        <v>5</v>
      </c>
      <c r="N15">
        <v>4</v>
      </c>
      <c r="O15" s="42">
        <v>3</v>
      </c>
      <c r="P15">
        <v>2</v>
      </c>
      <c r="Q15" s="42">
        <v>1</v>
      </c>
      <c r="R15">
        <v>0</v>
      </c>
      <c r="S15">
        <v>19</v>
      </c>
      <c r="T15">
        <v>18</v>
      </c>
      <c r="U15" s="42">
        <v>17</v>
      </c>
      <c r="V15">
        <v>16</v>
      </c>
      <c r="W15">
        <v>15</v>
      </c>
      <c r="X15" s="42">
        <v>14</v>
      </c>
      <c r="Y15">
        <v>13</v>
      </c>
      <c r="Z15">
        <v>12</v>
      </c>
      <c r="AA15" s="42">
        <v>11</v>
      </c>
      <c r="AB15">
        <v>10</v>
      </c>
      <c r="AC15">
        <v>9</v>
      </c>
      <c r="AD15" s="42">
        <v>8</v>
      </c>
      <c r="AE15">
        <v>7</v>
      </c>
      <c r="AF15">
        <v>6</v>
      </c>
      <c r="AG15" s="42">
        <v>5</v>
      </c>
    </row>
    <row r="16" spans="1:33" s="30" customFormat="1" ht="15" x14ac:dyDescent="0.25">
      <c r="B16" s="30" t="s">
        <v>267</v>
      </c>
      <c r="C16" s="30">
        <v>7600</v>
      </c>
      <c r="D16" s="30">
        <f>C16*1.03</f>
        <v>7828</v>
      </c>
      <c r="E16" s="30">
        <f>D16*1.03</f>
        <v>8062.84</v>
      </c>
      <c r="F16" s="30">
        <f t="shared" ref="F16:AG16" si="57">E16*1.03</f>
        <v>8304.7252000000008</v>
      </c>
      <c r="G16" s="30">
        <f t="shared" si="57"/>
        <v>8553.8669560000017</v>
      </c>
      <c r="H16" s="30">
        <f t="shared" si="57"/>
        <v>8810.4829646800026</v>
      </c>
      <c r="I16" s="30">
        <f t="shared" si="57"/>
        <v>9074.7974536204038</v>
      </c>
      <c r="J16" s="30">
        <f t="shared" si="57"/>
        <v>9347.0413772290158</v>
      </c>
      <c r="K16" s="30">
        <f t="shared" si="57"/>
        <v>9627.4526185458872</v>
      </c>
      <c r="L16" s="30">
        <f t="shared" si="57"/>
        <v>9916.2761971022646</v>
      </c>
      <c r="M16" s="30">
        <f t="shared" si="57"/>
        <v>10213.764483015333</v>
      </c>
      <c r="N16" s="30">
        <f t="shared" si="57"/>
        <v>10520.177417505793</v>
      </c>
      <c r="O16" s="30">
        <f t="shared" si="57"/>
        <v>10835.782740030967</v>
      </c>
      <c r="P16" s="30">
        <f t="shared" si="57"/>
        <v>11160.856222231896</v>
      </c>
      <c r="Q16" s="30">
        <f t="shared" si="57"/>
        <v>11495.681908898854</v>
      </c>
      <c r="R16" s="30">
        <f t="shared" si="57"/>
        <v>11840.552366165821</v>
      </c>
      <c r="S16" s="30">
        <f t="shared" si="57"/>
        <v>12195.768937150795</v>
      </c>
      <c r="T16" s="30">
        <f t="shared" si="57"/>
        <v>12561.642005265319</v>
      </c>
      <c r="U16" s="30">
        <f t="shared" si="57"/>
        <v>12938.491265423279</v>
      </c>
      <c r="V16" s="30">
        <f t="shared" si="57"/>
        <v>13326.646003385978</v>
      </c>
      <c r="W16" s="30">
        <f t="shared" si="57"/>
        <v>13726.445383487559</v>
      </c>
      <c r="X16" s="30">
        <f t="shared" si="57"/>
        <v>14138.238744992186</v>
      </c>
      <c r="Y16" s="30">
        <f t="shared" si="57"/>
        <v>14562.385907341952</v>
      </c>
      <c r="Z16" s="30">
        <f t="shared" si="57"/>
        <v>14999.257484562211</v>
      </c>
      <c r="AA16" s="30">
        <f t="shared" si="57"/>
        <v>15449.235209099077</v>
      </c>
      <c r="AB16" s="30">
        <f t="shared" si="57"/>
        <v>15912.712265372049</v>
      </c>
      <c r="AC16" s="30">
        <f t="shared" si="57"/>
        <v>16390.09363333321</v>
      </c>
      <c r="AD16" s="30">
        <f t="shared" si="57"/>
        <v>16881.796442333209</v>
      </c>
      <c r="AE16" s="30">
        <f t="shared" si="57"/>
        <v>17388.250335603207</v>
      </c>
      <c r="AF16" s="30">
        <f t="shared" si="57"/>
        <v>17909.897845671305</v>
      </c>
      <c r="AG16" s="30">
        <f t="shared" si="57"/>
        <v>18447.194781041446</v>
      </c>
    </row>
    <row r="17" spans="1:36" s="30" customFormat="1" x14ac:dyDescent="0.3">
      <c r="B17" s="30" t="s">
        <v>268</v>
      </c>
      <c r="C17" s="30">
        <f>(C16/C14)*(C14-C15)</f>
        <v>1900</v>
      </c>
      <c r="D17" s="30">
        <f t="shared" ref="D17:R17" si="58">(D16/D14)*(D14-D15)</f>
        <v>2348.3999999999996</v>
      </c>
      <c r="E17" s="30">
        <f t="shared" si="58"/>
        <v>2821.9940000000001</v>
      </c>
      <c r="F17" s="30">
        <f t="shared" si="58"/>
        <v>3321.8900800000001</v>
      </c>
      <c r="G17" s="30">
        <f t="shared" si="58"/>
        <v>3849.2401302000007</v>
      </c>
      <c r="H17" s="30">
        <f t="shared" si="58"/>
        <v>4405.2414823400013</v>
      </c>
      <c r="I17" s="30">
        <f t="shared" si="58"/>
        <v>4991.1385994912216</v>
      </c>
      <c r="J17" s="30">
        <f t="shared" si="58"/>
        <v>5608.2248263374095</v>
      </c>
      <c r="K17" s="30">
        <f t="shared" si="58"/>
        <v>6257.8442020548273</v>
      </c>
      <c r="L17" s="30">
        <f t="shared" si="58"/>
        <v>6941.3933379715854</v>
      </c>
      <c r="M17" s="30">
        <f t="shared" si="58"/>
        <v>7660.3233622614998</v>
      </c>
      <c r="N17" s="30">
        <f t="shared" si="58"/>
        <v>8416.1419340046341</v>
      </c>
      <c r="O17" s="30">
        <f t="shared" si="58"/>
        <v>9210.4153290263221</v>
      </c>
      <c r="P17" s="30">
        <f t="shared" si="58"/>
        <v>10044.770600008706</v>
      </c>
      <c r="Q17" s="30">
        <f t="shared" si="58"/>
        <v>10920.897813453912</v>
      </c>
      <c r="R17" s="30">
        <f t="shared" si="58"/>
        <v>11840.552366165821</v>
      </c>
      <c r="S17" s="30">
        <f t="shared" ref="S17" si="59">(S16/S14)*(S14-S15)</f>
        <v>609.78844685753972</v>
      </c>
      <c r="T17" s="30">
        <f t="shared" ref="T17" si="60">(T16/T14)*(T14-T15)</f>
        <v>1256.1642005265319</v>
      </c>
      <c r="U17" s="30">
        <f t="shared" ref="U17" si="61">(U16/U14)*(U14-U15)</f>
        <v>1940.7736898134917</v>
      </c>
      <c r="V17" s="30">
        <f t="shared" ref="V17" si="62">(V16/V14)*(V14-V15)</f>
        <v>2665.3292006771958</v>
      </c>
      <c r="W17" s="30">
        <f t="shared" ref="W17" si="63">(W16/W14)*(W14-W15)</f>
        <v>3431.6113458718892</v>
      </c>
      <c r="X17" s="30">
        <f t="shared" ref="X17" si="64">(X16/X14)*(X14-X15)</f>
        <v>4241.4716234976559</v>
      </c>
      <c r="Y17" s="30">
        <f t="shared" ref="Y17" si="65">(Y16/Y14)*(Y14-Y15)</f>
        <v>5096.8350675696829</v>
      </c>
      <c r="Z17" s="30">
        <f t="shared" ref="Z17" si="66">(Z16/Z14)*(Z14-Z15)</f>
        <v>5999.7029938248843</v>
      </c>
      <c r="AA17" s="30">
        <f t="shared" ref="AA17" si="67">(AA16/AA14)*(AA14-AA15)</f>
        <v>6952.1558440945846</v>
      </c>
      <c r="AB17" s="30">
        <f t="shared" ref="AB17" si="68">(AB16/AB14)*(AB14-AB15)</f>
        <v>7956.3561326860245</v>
      </c>
      <c r="AC17" s="30">
        <f t="shared" ref="AC17" si="69">(AC16/AC14)*(AC14-AC15)</f>
        <v>9014.551498333265</v>
      </c>
      <c r="AD17" s="30">
        <f t="shared" ref="AD17" si="70">(AD16/AD14)*(AD14-AD15)</f>
        <v>10129.077865399926</v>
      </c>
      <c r="AE17" s="30">
        <f t="shared" ref="AE17" si="71">(AE16/AE14)*(AE14-AE15)</f>
        <v>11302.362718142085</v>
      </c>
      <c r="AF17" s="30">
        <f t="shared" ref="AF17:AG17" si="72">(AF16/AF14)*(AF14-AF15)</f>
        <v>12536.928491969913</v>
      </c>
      <c r="AG17" s="30">
        <f t="shared" si="72"/>
        <v>13835.396085781085</v>
      </c>
    </row>
    <row r="18" spans="1:36" x14ac:dyDescent="0.3">
      <c r="A18" t="s">
        <v>204</v>
      </c>
      <c r="B18" t="s">
        <v>265</v>
      </c>
      <c r="C18" s="42">
        <v>30</v>
      </c>
      <c r="D18">
        <v>30</v>
      </c>
      <c r="E18">
        <v>30</v>
      </c>
      <c r="F18" s="42">
        <v>30</v>
      </c>
      <c r="G18">
        <v>30</v>
      </c>
      <c r="H18">
        <v>30</v>
      </c>
      <c r="I18" s="42">
        <v>30</v>
      </c>
      <c r="J18">
        <v>30</v>
      </c>
      <c r="K18">
        <v>30</v>
      </c>
      <c r="L18" s="42">
        <v>30</v>
      </c>
      <c r="M18">
        <v>30</v>
      </c>
      <c r="N18">
        <v>30</v>
      </c>
      <c r="O18" s="42">
        <v>30</v>
      </c>
      <c r="P18">
        <v>30</v>
      </c>
      <c r="Q18">
        <v>30</v>
      </c>
      <c r="R18" s="42">
        <v>30</v>
      </c>
      <c r="S18">
        <v>30</v>
      </c>
      <c r="T18">
        <v>30</v>
      </c>
      <c r="U18" s="42">
        <v>30</v>
      </c>
      <c r="V18">
        <v>30</v>
      </c>
      <c r="W18">
        <v>30</v>
      </c>
      <c r="X18" s="42">
        <v>30</v>
      </c>
      <c r="Y18">
        <v>30</v>
      </c>
      <c r="Z18">
        <v>30</v>
      </c>
      <c r="AA18" s="42">
        <v>30</v>
      </c>
      <c r="AB18">
        <v>30</v>
      </c>
      <c r="AC18">
        <v>30</v>
      </c>
      <c r="AD18" s="42">
        <v>30</v>
      </c>
      <c r="AE18">
        <v>30</v>
      </c>
      <c r="AF18">
        <v>30</v>
      </c>
      <c r="AG18" s="42">
        <v>30</v>
      </c>
    </row>
    <row r="19" spans="1:36" x14ac:dyDescent="0.3">
      <c r="B19" t="s">
        <v>266</v>
      </c>
      <c r="C19" s="42">
        <v>7</v>
      </c>
      <c r="D19">
        <v>6</v>
      </c>
      <c r="E19">
        <v>5</v>
      </c>
      <c r="F19" s="42">
        <v>4</v>
      </c>
      <c r="G19" s="42">
        <v>3</v>
      </c>
      <c r="H19" s="42">
        <v>2</v>
      </c>
      <c r="I19" s="42">
        <v>1</v>
      </c>
      <c r="J19" s="42">
        <v>0</v>
      </c>
      <c r="K19" s="42">
        <v>29</v>
      </c>
      <c r="L19" s="42">
        <v>28</v>
      </c>
      <c r="M19" s="42">
        <v>27</v>
      </c>
      <c r="N19" s="42">
        <v>26</v>
      </c>
      <c r="O19" s="42">
        <v>25</v>
      </c>
      <c r="P19" s="42">
        <v>24</v>
      </c>
      <c r="Q19" s="42">
        <v>23</v>
      </c>
      <c r="R19" s="42">
        <v>22</v>
      </c>
      <c r="S19" s="42">
        <v>21</v>
      </c>
      <c r="T19" s="42">
        <v>20</v>
      </c>
      <c r="U19" s="42">
        <v>19</v>
      </c>
      <c r="V19" s="42">
        <v>18</v>
      </c>
      <c r="W19" s="42">
        <v>17</v>
      </c>
      <c r="X19" s="42">
        <v>16</v>
      </c>
      <c r="Y19" s="42">
        <v>15</v>
      </c>
      <c r="Z19" s="42">
        <v>14</v>
      </c>
      <c r="AA19" s="42">
        <v>13</v>
      </c>
      <c r="AB19" s="42">
        <v>12</v>
      </c>
      <c r="AC19" s="42">
        <v>11</v>
      </c>
      <c r="AD19" s="42">
        <v>10</v>
      </c>
      <c r="AE19" s="42">
        <v>9</v>
      </c>
      <c r="AF19" s="42">
        <v>8</v>
      </c>
      <c r="AG19" s="42">
        <v>7</v>
      </c>
    </row>
    <row r="20" spans="1:36" s="30" customFormat="1" x14ac:dyDescent="0.3">
      <c r="B20" s="30" t="s">
        <v>267</v>
      </c>
      <c r="C20" s="30">
        <v>25760</v>
      </c>
      <c r="D20" s="30">
        <f>C20*1.03</f>
        <v>26532.799999999999</v>
      </c>
      <c r="E20" s="30">
        <f>D20*1.03</f>
        <v>27328.784</v>
      </c>
      <c r="F20" s="30">
        <f t="shared" ref="F20:AG20" si="73">E20*1.03</f>
        <v>28148.647519999999</v>
      </c>
      <c r="G20" s="30">
        <f t="shared" si="73"/>
        <v>28993.1069456</v>
      </c>
      <c r="H20" s="30">
        <f t="shared" si="73"/>
        <v>29862.900153968003</v>
      </c>
      <c r="I20" s="30">
        <f t="shared" si="73"/>
        <v>30758.787158587045</v>
      </c>
      <c r="J20" s="30">
        <f t="shared" si="73"/>
        <v>31681.550773344658</v>
      </c>
      <c r="K20" s="30">
        <f t="shared" si="73"/>
        <v>32631.997296545</v>
      </c>
      <c r="L20" s="30">
        <f t="shared" si="73"/>
        <v>33610.957215441347</v>
      </c>
      <c r="M20" s="30">
        <f t="shared" si="73"/>
        <v>34619.285931904589</v>
      </c>
      <c r="N20" s="30">
        <f t="shared" si="73"/>
        <v>35657.864509861727</v>
      </c>
      <c r="O20" s="30">
        <f t="shared" si="73"/>
        <v>36727.600445157579</v>
      </c>
      <c r="P20" s="30">
        <f t="shared" si="73"/>
        <v>37829.42845851231</v>
      </c>
      <c r="Q20" s="30">
        <f t="shared" si="73"/>
        <v>38964.31131226768</v>
      </c>
      <c r="R20" s="30">
        <f t="shared" si="73"/>
        <v>40133.240651635715</v>
      </c>
      <c r="S20" s="30">
        <f t="shared" si="73"/>
        <v>41337.237871184785</v>
      </c>
      <c r="T20" s="30">
        <f t="shared" si="73"/>
        <v>42577.35500732033</v>
      </c>
      <c r="U20" s="30">
        <f t="shared" si="73"/>
        <v>43854.675657539941</v>
      </c>
      <c r="V20" s="30">
        <f t="shared" si="73"/>
        <v>45170.315927266143</v>
      </c>
      <c r="W20" s="30">
        <f t="shared" si="73"/>
        <v>46525.425405084126</v>
      </c>
      <c r="X20" s="30">
        <f t="shared" si="73"/>
        <v>47921.188167236651</v>
      </c>
      <c r="Y20" s="30">
        <f t="shared" si="73"/>
        <v>49358.823812253751</v>
      </c>
      <c r="Z20" s="30">
        <f t="shared" si="73"/>
        <v>50839.588526621366</v>
      </c>
      <c r="AA20" s="30">
        <f t="shared" si="73"/>
        <v>52364.776182420006</v>
      </c>
      <c r="AB20" s="30">
        <f t="shared" si="73"/>
        <v>53935.71946789261</v>
      </c>
      <c r="AC20" s="30">
        <f t="shared" si="73"/>
        <v>55553.791051929387</v>
      </c>
      <c r="AD20" s="30">
        <f t="shared" si="73"/>
        <v>57220.404783487269</v>
      </c>
      <c r="AE20" s="30">
        <f t="shared" si="73"/>
        <v>58937.016926991892</v>
      </c>
      <c r="AF20" s="30">
        <f t="shared" si="73"/>
        <v>60705.127434801652</v>
      </c>
      <c r="AG20" s="30">
        <f t="shared" si="73"/>
        <v>62526.281257845701</v>
      </c>
    </row>
    <row r="21" spans="1:36" s="30" customFormat="1" x14ac:dyDescent="0.3">
      <c r="B21" s="30" t="s">
        <v>268</v>
      </c>
      <c r="C21" s="30">
        <f>(C20/C18)*(C18-C19)</f>
        <v>19749.333333333332</v>
      </c>
      <c r="D21" s="30">
        <f t="shared" ref="D21:P21" si="74">(D20/D18)*(D18-D19)</f>
        <v>21226.239999999998</v>
      </c>
      <c r="E21" s="30">
        <f t="shared" si="74"/>
        <v>22773.986666666668</v>
      </c>
      <c r="F21" s="30">
        <f t="shared" si="74"/>
        <v>24395.494517333333</v>
      </c>
      <c r="G21" s="30">
        <f t="shared" si="74"/>
        <v>26093.796251039999</v>
      </c>
      <c r="H21" s="30">
        <f t="shared" si="74"/>
        <v>27872.040143703467</v>
      </c>
      <c r="I21" s="30">
        <f t="shared" si="74"/>
        <v>29733.494253300811</v>
      </c>
      <c r="J21" s="30">
        <f t="shared" si="74"/>
        <v>31681.550773344654</v>
      </c>
      <c r="K21" s="30">
        <f t="shared" si="74"/>
        <v>1087.7332432181668</v>
      </c>
      <c r="L21" s="30">
        <f t="shared" si="74"/>
        <v>2240.7304810294231</v>
      </c>
      <c r="M21" s="30">
        <f t="shared" si="74"/>
        <v>3461.9285931904587</v>
      </c>
      <c r="N21" s="30">
        <f t="shared" si="74"/>
        <v>4754.3819346482305</v>
      </c>
      <c r="O21" s="30">
        <f t="shared" si="74"/>
        <v>6121.2667408595962</v>
      </c>
      <c r="P21" s="30">
        <f t="shared" si="74"/>
        <v>7565.8856917024623</v>
      </c>
      <c r="Q21" s="30">
        <f t="shared" ref="Q21" si="75">(Q20/Q18)*(Q18-Q19)</f>
        <v>9091.6726395291244</v>
      </c>
      <c r="R21" s="30">
        <f t="shared" ref="R21" si="76">(R20/R18)*(R18-R19)</f>
        <v>10702.197507102857</v>
      </c>
      <c r="S21" s="30">
        <f t="shared" ref="S21" si="77">(S20/S18)*(S18-S19)</f>
        <v>12401.171361355435</v>
      </c>
      <c r="T21" s="30">
        <f t="shared" ref="T21" si="78">(T20/T18)*(T18-T19)</f>
        <v>14192.451669106777</v>
      </c>
      <c r="U21" s="30">
        <f t="shared" ref="U21" si="79">(U20/U18)*(U18-U19)</f>
        <v>16080.047741097978</v>
      </c>
      <c r="V21" s="30">
        <f t="shared" ref="V21" si="80">(V20/V18)*(V18-V19)</f>
        <v>18068.126370906455</v>
      </c>
      <c r="W21" s="30">
        <f t="shared" ref="W21" si="81">(W20/W18)*(W18-W19)</f>
        <v>20161.017675536455</v>
      </c>
      <c r="X21" s="30">
        <f t="shared" ref="X21" si="82">(X20/X18)*(X18-X19)</f>
        <v>22363.221144710435</v>
      </c>
      <c r="Y21" s="30">
        <f t="shared" ref="Y21" si="83">(Y20/Y18)*(Y18-Y19)</f>
        <v>24679.411906126876</v>
      </c>
      <c r="Z21" s="30">
        <f t="shared" ref="Z21" si="84">(Z20/Z18)*(Z18-Z19)</f>
        <v>27114.447214198062</v>
      </c>
      <c r="AA21" s="30">
        <f t="shared" ref="AA21" si="85">(AA20/AA18)*(AA18-AA19)</f>
        <v>29673.373170038005</v>
      </c>
      <c r="AB21" s="30">
        <f t="shared" ref="AB21:AC21" si="86">(AB20/AB18)*(AB18-AB19)</f>
        <v>32361.431680735564</v>
      </c>
      <c r="AC21" s="30">
        <f t="shared" si="86"/>
        <v>35184.067666221948</v>
      </c>
      <c r="AD21" s="30">
        <f t="shared" ref="AD21" si="87">(AD20/AD18)*(AD18-AD19)</f>
        <v>38146.936522324846</v>
      </c>
      <c r="AE21" s="30">
        <f t="shared" ref="AE21" si="88">(AE20/AE18)*(AE18-AE19)</f>
        <v>41255.911848894328</v>
      </c>
      <c r="AF21" s="30">
        <f t="shared" ref="AF21" si="89">(AF20/AF18)*(AF18-AF19)</f>
        <v>44517.093452187873</v>
      </c>
      <c r="AG21" s="30">
        <f t="shared" ref="AG21" si="90">(AG20/AG18)*(AG18-AG19)</f>
        <v>47936.815631015037</v>
      </c>
    </row>
    <row r="22" spans="1:36" x14ac:dyDescent="0.3">
      <c r="A22" t="s">
        <v>205</v>
      </c>
      <c r="B22" t="s">
        <v>265</v>
      </c>
      <c r="C22" s="42">
        <v>10</v>
      </c>
      <c r="D22">
        <v>10</v>
      </c>
      <c r="E22">
        <v>10</v>
      </c>
      <c r="F22" s="42">
        <v>10</v>
      </c>
      <c r="G22">
        <v>10</v>
      </c>
      <c r="H22">
        <v>10</v>
      </c>
      <c r="I22" s="42">
        <v>10</v>
      </c>
      <c r="J22">
        <v>10</v>
      </c>
      <c r="K22">
        <v>10</v>
      </c>
      <c r="L22" s="42">
        <v>10</v>
      </c>
      <c r="M22">
        <v>10</v>
      </c>
      <c r="N22">
        <v>10</v>
      </c>
      <c r="O22" s="42">
        <v>10</v>
      </c>
      <c r="P22">
        <v>10</v>
      </c>
      <c r="Q22">
        <v>10</v>
      </c>
      <c r="R22" s="42">
        <v>10</v>
      </c>
      <c r="S22">
        <v>10</v>
      </c>
      <c r="T22">
        <v>10</v>
      </c>
      <c r="U22" s="42">
        <v>10</v>
      </c>
      <c r="V22">
        <v>10</v>
      </c>
      <c r="W22">
        <v>10</v>
      </c>
      <c r="X22" s="42">
        <v>10</v>
      </c>
      <c r="Y22">
        <v>10</v>
      </c>
      <c r="Z22">
        <v>10</v>
      </c>
      <c r="AA22" s="42">
        <v>10</v>
      </c>
      <c r="AB22">
        <v>10</v>
      </c>
      <c r="AC22">
        <v>10</v>
      </c>
      <c r="AD22" s="42">
        <v>10</v>
      </c>
      <c r="AE22">
        <v>10</v>
      </c>
      <c r="AF22">
        <v>10</v>
      </c>
      <c r="AG22" s="42">
        <v>10</v>
      </c>
    </row>
    <row r="23" spans="1:36" x14ac:dyDescent="0.3">
      <c r="B23" t="s">
        <v>266</v>
      </c>
      <c r="C23" s="42">
        <v>3</v>
      </c>
      <c r="D23">
        <v>2</v>
      </c>
      <c r="E23">
        <v>1</v>
      </c>
      <c r="F23" s="42">
        <v>0</v>
      </c>
      <c r="G23" s="42">
        <v>9</v>
      </c>
      <c r="H23" s="42">
        <v>8</v>
      </c>
      <c r="I23" s="42">
        <v>7</v>
      </c>
      <c r="J23" s="42">
        <v>6</v>
      </c>
      <c r="K23" s="42">
        <v>5</v>
      </c>
      <c r="L23" s="42">
        <v>4</v>
      </c>
      <c r="M23" s="42">
        <v>3</v>
      </c>
      <c r="N23" s="42">
        <v>2</v>
      </c>
      <c r="O23" s="42">
        <v>1</v>
      </c>
      <c r="P23" s="42">
        <v>0</v>
      </c>
      <c r="Q23" s="42">
        <v>9</v>
      </c>
      <c r="R23" s="42">
        <v>8</v>
      </c>
      <c r="S23" s="42">
        <v>7</v>
      </c>
      <c r="T23" s="42">
        <v>6</v>
      </c>
      <c r="U23" s="42">
        <v>5</v>
      </c>
      <c r="V23" s="42">
        <v>4</v>
      </c>
      <c r="W23" s="42">
        <v>3</v>
      </c>
      <c r="X23" s="42">
        <v>2</v>
      </c>
      <c r="Y23" s="42">
        <v>1</v>
      </c>
      <c r="Z23" s="42">
        <v>0</v>
      </c>
      <c r="AA23" s="42">
        <v>9</v>
      </c>
      <c r="AB23" s="42">
        <v>8</v>
      </c>
      <c r="AC23" s="42">
        <v>7</v>
      </c>
      <c r="AD23" s="42">
        <v>6</v>
      </c>
      <c r="AE23" s="42">
        <v>5</v>
      </c>
      <c r="AF23" s="42">
        <v>4</v>
      </c>
      <c r="AG23" s="42">
        <v>3</v>
      </c>
      <c r="AH23" s="42"/>
      <c r="AI23" s="42"/>
      <c r="AJ23" s="42"/>
    </row>
    <row r="24" spans="1:36" s="30" customFormat="1" x14ac:dyDescent="0.3">
      <c r="B24" s="30" t="s">
        <v>267</v>
      </c>
      <c r="C24" s="30">
        <v>33600</v>
      </c>
      <c r="D24" s="30">
        <f>C24*1.03</f>
        <v>34608</v>
      </c>
      <c r="E24" s="30">
        <f>D24*1.03</f>
        <v>35646.239999999998</v>
      </c>
      <c r="F24" s="30">
        <f t="shared" ref="F24:AG24" si="91">E24*1.03</f>
        <v>36715.627199999995</v>
      </c>
      <c r="G24" s="30">
        <f t="shared" si="91"/>
        <v>37817.096015999996</v>
      </c>
      <c r="H24" s="30">
        <f>G24*1.03</f>
        <v>38951.60889648</v>
      </c>
      <c r="I24" s="30">
        <f t="shared" si="91"/>
        <v>40120.157163374402</v>
      </c>
      <c r="J24" s="30">
        <f t="shared" si="91"/>
        <v>41323.761878275633</v>
      </c>
      <c r="K24" s="30">
        <f t="shared" si="91"/>
        <v>42563.474734623902</v>
      </c>
      <c r="L24" s="30">
        <f t="shared" si="91"/>
        <v>43840.378976662621</v>
      </c>
      <c r="M24" s="30">
        <f t="shared" si="91"/>
        <v>45155.590345962504</v>
      </c>
      <c r="N24" s="30">
        <f t="shared" si="91"/>
        <v>46510.258056341379</v>
      </c>
      <c r="O24" s="30">
        <f t="shared" si="91"/>
        <v>47905.565798031625</v>
      </c>
      <c r="P24" s="30">
        <f t="shared" si="91"/>
        <v>49342.732771972573</v>
      </c>
      <c r="Q24" s="30">
        <f t="shared" si="91"/>
        <v>50823.01475513175</v>
      </c>
      <c r="R24" s="30">
        <f t="shared" si="91"/>
        <v>52347.705197785705</v>
      </c>
      <c r="S24" s="30">
        <f t="shared" si="91"/>
        <v>53918.136353719274</v>
      </c>
      <c r="T24" s="30">
        <f t="shared" si="91"/>
        <v>55535.68044433085</v>
      </c>
      <c r="U24" s="30">
        <f t="shared" si="91"/>
        <v>57201.75085766078</v>
      </c>
      <c r="V24" s="30">
        <f t="shared" si="91"/>
        <v>58917.803383390601</v>
      </c>
      <c r="W24" s="30">
        <f t="shared" si="91"/>
        <v>60685.337484892319</v>
      </c>
      <c r="X24" s="30">
        <f t="shared" si="91"/>
        <v>62505.897609439089</v>
      </c>
      <c r="Y24" s="30">
        <f t="shared" si="91"/>
        <v>64381.074537722263</v>
      </c>
      <c r="Z24" s="30">
        <f t="shared" si="91"/>
        <v>66312.506773853936</v>
      </c>
      <c r="AA24" s="30">
        <f t="shared" si="91"/>
        <v>68301.881977069555</v>
      </c>
      <c r="AB24" s="30">
        <f t="shared" si="91"/>
        <v>70350.93843638165</v>
      </c>
      <c r="AC24" s="30">
        <f t="shared" si="91"/>
        <v>72461.466589473101</v>
      </c>
      <c r="AD24" s="30">
        <f t="shared" si="91"/>
        <v>74635.310587157292</v>
      </c>
      <c r="AE24" s="30">
        <f t="shared" si="91"/>
        <v>76874.369904772015</v>
      </c>
      <c r="AF24" s="30">
        <f t="shared" si="91"/>
        <v>79180.601001915173</v>
      </c>
      <c r="AG24" s="30">
        <f t="shared" si="91"/>
        <v>81556.019031972624</v>
      </c>
    </row>
    <row r="25" spans="1:36" s="30" customFormat="1" x14ac:dyDescent="0.3">
      <c r="B25" s="30" t="s">
        <v>268</v>
      </c>
      <c r="C25" s="30">
        <f>(C24/C22)*(C22-C23)</f>
        <v>23520</v>
      </c>
      <c r="D25" s="30">
        <f t="shared" ref="D25:AG25" si="92">(D24/D22)*(D22-D23)</f>
        <v>27686.400000000001</v>
      </c>
      <c r="E25" s="30">
        <f t="shared" si="92"/>
        <v>32081.615999999998</v>
      </c>
      <c r="F25" s="30">
        <f t="shared" si="92"/>
        <v>36715.627199999995</v>
      </c>
      <c r="G25" s="30">
        <f t="shared" si="92"/>
        <v>3781.7096015999996</v>
      </c>
      <c r="H25" s="30">
        <f t="shared" si="92"/>
        <v>7790.3217792960004</v>
      </c>
      <c r="I25" s="30">
        <f t="shared" si="92"/>
        <v>12036.04714901232</v>
      </c>
      <c r="J25" s="30">
        <f t="shared" si="92"/>
        <v>16529.504751310255</v>
      </c>
      <c r="K25" s="30">
        <f t="shared" si="92"/>
        <v>21281.737367311951</v>
      </c>
      <c r="L25" s="30">
        <f t="shared" si="92"/>
        <v>26304.227385997576</v>
      </c>
      <c r="M25" s="30">
        <f t="shared" si="92"/>
        <v>31608.913242173752</v>
      </c>
      <c r="N25" s="30">
        <f t="shared" si="92"/>
        <v>37208.206445073105</v>
      </c>
      <c r="O25" s="30">
        <f t="shared" si="92"/>
        <v>43115.009218228457</v>
      </c>
      <c r="P25" s="30">
        <f t="shared" si="92"/>
        <v>49342.732771972573</v>
      </c>
      <c r="Q25" s="30">
        <f t="shared" si="92"/>
        <v>5082.3014755131753</v>
      </c>
      <c r="R25" s="30">
        <f t="shared" si="92"/>
        <v>10469.541039557142</v>
      </c>
      <c r="S25" s="30">
        <f t="shared" si="92"/>
        <v>16175.440906115782</v>
      </c>
      <c r="T25" s="30">
        <f t="shared" si="92"/>
        <v>22214.272177732339</v>
      </c>
      <c r="U25" s="30">
        <f t="shared" si="92"/>
        <v>28600.87542883039</v>
      </c>
      <c r="V25" s="30">
        <f t="shared" si="92"/>
        <v>35350.682030034361</v>
      </c>
      <c r="W25" s="30">
        <f t="shared" si="92"/>
        <v>42479.736239424623</v>
      </c>
      <c r="X25" s="30">
        <f t="shared" si="92"/>
        <v>50004.718087551271</v>
      </c>
      <c r="Y25" s="30">
        <f t="shared" si="92"/>
        <v>57942.967083950032</v>
      </c>
      <c r="Z25" s="30">
        <f t="shared" si="92"/>
        <v>66312.506773853936</v>
      </c>
      <c r="AA25" s="30">
        <f t="shared" si="92"/>
        <v>6830.1881977069552</v>
      </c>
      <c r="AB25" s="30">
        <f t="shared" si="92"/>
        <v>14070.18768727633</v>
      </c>
      <c r="AC25" s="30">
        <f t="shared" si="92"/>
        <v>21738.439976841932</v>
      </c>
      <c r="AD25" s="30">
        <f t="shared" si="92"/>
        <v>29854.124234862917</v>
      </c>
      <c r="AE25" s="30">
        <f t="shared" si="92"/>
        <v>38437.184952386007</v>
      </c>
      <c r="AF25" s="30">
        <f t="shared" si="92"/>
        <v>47508.360601149107</v>
      </c>
      <c r="AG25" s="30">
        <f t="shared" si="92"/>
        <v>57089.213322380841</v>
      </c>
    </row>
    <row r="26" spans="1:36" x14ac:dyDescent="0.3">
      <c r="A26" t="s">
        <v>206</v>
      </c>
      <c r="B26" t="s">
        <v>265</v>
      </c>
      <c r="C26" s="42">
        <v>30</v>
      </c>
      <c r="D26">
        <v>30</v>
      </c>
      <c r="E26">
        <v>30</v>
      </c>
      <c r="F26" s="42">
        <v>30</v>
      </c>
      <c r="G26">
        <v>30</v>
      </c>
      <c r="H26">
        <v>30</v>
      </c>
      <c r="I26" s="42">
        <v>30</v>
      </c>
      <c r="J26">
        <v>30</v>
      </c>
      <c r="K26">
        <v>30</v>
      </c>
      <c r="L26" s="42">
        <v>30</v>
      </c>
      <c r="M26">
        <v>30</v>
      </c>
      <c r="N26">
        <v>30</v>
      </c>
      <c r="O26" s="42">
        <v>30</v>
      </c>
      <c r="P26">
        <v>30</v>
      </c>
      <c r="Q26">
        <v>30</v>
      </c>
      <c r="R26" s="42">
        <v>30</v>
      </c>
      <c r="S26">
        <v>30</v>
      </c>
      <c r="T26">
        <v>30</v>
      </c>
      <c r="U26" s="42">
        <v>30</v>
      </c>
      <c r="V26">
        <v>30</v>
      </c>
      <c r="W26">
        <v>30</v>
      </c>
      <c r="X26" s="42">
        <v>30</v>
      </c>
      <c r="Y26">
        <v>30</v>
      </c>
      <c r="Z26">
        <v>30</v>
      </c>
      <c r="AA26" s="42">
        <v>30</v>
      </c>
      <c r="AB26">
        <v>30</v>
      </c>
      <c r="AC26">
        <v>30</v>
      </c>
      <c r="AD26" s="42">
        <v>30</v>
      </c>
      <c r="AE26">
        <v>30</v>
      </c>
      <c r="AF26">
        <v>30</v>
      </c>
      <c r="AG26" s="42">
        <v>30</v>
      </c>
    </row>
    <row r="27" spans="1:36" x14ac:dyDescent="0.3">
      <c r="B27" t="s">
        <v>266</v>
      </c>
      <c r="C27" s="42">
        <v>29</v>
      </c>
      <c r="D27">
        <v>28</v>
      </c>
      <c r="E27">
        <v>27</v>
      </c>
      <c r="F27" s="42">
        <v>26</v>
      </c>
      <c r="G27">
        <v>25</v>
      </c>
      <c r="H27">
        <v>24</v>
      </c>
      <c r="I27" s="42">
        <v>23</v>
      </c>
      <c r="J27">
        <v>22</v>
      </c>
      <c r="K27">
        <v>21</v>
      </c>
      <c r="L27" s="42">
        <v>20</v>
      </c>
      <c r="M27">
        <v>19</v>
      </c>
      <c r="N27">
        <v>18</v>
      </c>
      <c r="O27" s="42">
        <v>17</v>
      </c>
      <c r="P27">
        <v>16</v>
      </c>
      <c r="Q27">
        <v>15</v>
      </c>
      <c r="R27" s="42">
        <v>14</v>
      </c>
      <c r="S27">
        <v>13</v>
      </c>
      <c r="T27">
        <v>12</v>
      </c>
      <c r="U27" s="42">
        <v>11</v>
      </c>
      <c r="V27">
        <v>10</v>
      </c>
      <c r="W27">
        <v>9</v>
      </c>
      <c r="X27" s="42">
        <v>8</v>
      </c>
      <c r="Y27">
        <v>7</v>
      </c>
      <c r="Z27">
        <v>6</v>
      </c>
      <c r="AA27" s="42">
        <v>5</v>
      </c>
      <c r="AB27">
        <v>4</v>
      </c>
      <c r="AC27">
        <v>3</v>
      </c>
      <c r="AD27" s="42">
        <v>2</v>
      </c>
      <c r="AE27">
        <v>1</v>
      </c>
      <c r="AF27">
        <v>0</v>
      </c>
      <c r="AG27" s="42">
        <v>29</v>
      </c>
    </row>
    <row r="28" spans="1:36" s="30" customFormat="1" x14ac:dyDescent="0.3">
      <c r="B28" s="30" t="s">
        <v>267</v>
      </c>
      <c r="C28" s="30">
        <v>300</v>
      </c>
      <c r="D28" s="30">
        <f>C28*1.03</f>
        <v>309</v>
      </c>
      <c r="E28" s="30">
        <f>D28*1.03</f>
        <v>318.27</v>
      </c>
      <c r="F28" s="30">
        <f t="shared" ref="F28:AG28" si="93">E28*1.03</f>
        <v>327.81810000000002</v>
      </c>
      <c r="G28" s="30">
        <f t="shared" si="93"/>
        <v>337.65264300000001</v>
      </c>
      <c r="H28" s="30">
        <f t="shared" si="93"/>
        <v>347.78222228999999</v>
      </c>
      <c r="I28" s="30">
        <f t="shared" si="93"/>
        <v>358.21568895870001</v>
      </c>
      <c r="J28" s="30">
        <f t="shared" si="93"/>
        <v>368.96215962746101</v>
      </c>
      <c r="K28" s="30">
        <f t="shared" si="93"/>
        <v>380.03102441628482</v>
      </c>
      <c r="L28" s="30">
        <f t="shared" si="93"/>
        <v>391.4319551487734</v>
      </c>
      <c r="M28" s="30">
        <f t="shared" si="93"/>
        <v>403.17491380323662</v>
      </c>
      <c r="N28" s="30">
        <f t="shared" si="93"/>
        <v>415.27016121733374</v>
      </c>
      <c r="O28" s="30">
        <f t="shared" si="93"/>
        <v>427.72826605385376</v>
      </c>
      <c r="P28" s="30">
        <f t="shared" si="93"/>
        <v>440.56011403546938</v>
      </c>
      <c r="Q28" s="30">
        <f t="shared" si="93"/>
        <v>453.77691745653345</v>
      </c>
      <c r="R28" s="30">
        <f t="shared" si="93"/>
        <v>467.39022498022945</v>
      </c>
      <c r="S28" s="30">
        <f t="shared" si="93"/>
        <v>481.41193172963636</v>
      </c>
      <c r="T28" s="30">
        <f t="shared" si="93"/>
        <v>495.85428968152547</v>
      </c>
      <c r="U28" s="30">
        <f t="shared" si="93"/>
        <v>510.72991837197122</v>
      </c>
      <c r="V28" s="30">
        <f t="shared" si="93"/>
        <v>526.05181592313033</v>
      </c>
      <c r="W28" s="30">
        <f t="shared" si="93"/>
        <v>541.83337040082426</v>
      </c>
      <c r="X28" s="30">
        <f t="shared" si="93"/>
        <v>558.08837151284899</v>
      </c>
      <c r="Y28" s="30">
        <f t="shared" si="93"/>
        <v>574.83102265823447</v>
      </c>
      <c r="Z28" s="30">
        <f t="shared" si="93"/>
        <v>592.07595333798156</v>
      </c>
      <c r="AA28" s="30">
        <f t="shared" si="93"/>
        <v>609.838231938121</v>
      </c>
      <c r="AB28" s="30">
        <f t="shared" si="93"/>
        <v>628.13337889626462</v>
      </c>
      <c r="AC28" s="30">
        <f t="shared" si="93"/>
        <v>646.97738026315255</v>
      </c>
      <c r="AD28" s="30">
        <f t="shared" si="93"/>
        <v>666.38670167104715</v>
      </c>
      <c r="AE28" s="30">
        <f t="shared" si="93"/>
        <v>686.37830272117856</v>
      </c>
      <c r="AF28" s="30">
        <f t="shared" si="93"/>
        <v>706.96965180281393</v>
      </c>
      <c r="AG28" s="30">
        <f t="shared" si="93"/>
        <v>728.1787413568984</v>
      </c>
    </row>
    <row r="29" spans="1:36" s="30" customFormat="1" x14ac:dyDescent="0.3">
      <c r="B29" s="30" t="s">
        <v>268</v>
      </c>
      <c r="C29" s="30">
        <f>(C28/C26)*(C26-C27)</f>
        <v>10</v>
      </c>
      <c r="D29" s="30">
        <f t="shared" ref="D29:Q29" si="94">(D28/D26)*(D26-D27)</f>
        <v>20.6</v>
      </c>
      <c r="E29" s="30">
        <f t="shared" si="94"/>
        <v>31.826999999999998</v>
      </c>
      <c r="F29" s="30">
        <f t="shared" si="94"/>
        <v>43.70908</v>
      </c>
      <c r="G29" s="30">
        <f t="shared" si="94"/>
        <v>56.275440500000002</v>
      </c>
      <c r="H29" s="30">
        <f t="shared" si="94"/>
        <v>69.556444458000001</v>
      </c>
      <c r="I29" s="30">
        <f t="shared" si="94"/>
        <v>83.583660757030003</v>
      </c>
      <c r="J29" s="30">
        <f t="shared" si="94"/>
        <v>98.389909233989599</v>
      </c>
      <c r="K29" s="30">
        <f t="shared" si="94"/>
        <v>114.00930732488546</v>
      </c>
      <c r="L29" s="30">
        <f t="shared" si="94"/>
        <v>130.47731838292447</v>
      </c>
      <c r="M29" s="30">
        <f t="shared" si="94"/>
        <v>147.83080172785344</v>
      </c>
      <c r="N29" s="30">
        <f t="shared" si="94"/>
        <v>166.1080644869335</v>
      </c>
      <c r="O29" s="30">
        <f t="shared" si="94"/>
        <v>185.3489152900033</v>
      </c>
      <c r="P29" s="30">
        <f t="shared" si="94"/>
        <v>205.59471988321903</v>
      </c>
      <c r="Q29" s="30">
        <f t="shared" si="94"/>
        <v>226.88845872826673</v>
      </c>
      <c r="R29" s="30">
        <f t="shared" ref="R29" si="95">(R28/R26)*(R26-R27)</f>
        <v>249.27478665612236</v>
      </c>
      <c r="S29" s="30">
        <f t="shared" ref="S29" si="96">(S28/S26)*(S26-S27)</f>
        <v>272.80009464679392</v>
      </c>
      <c r="T29" s="30">
        <f t="shared" ref="T29" si="97">(T28/T26)*(T26-T27)</f>
        <v>297.51257380891531</v>
      </c>
      <c r="U29" s="30">
        <f t="shared" ref="U29" si="98">(U28/U26)*(U26-U27)</f>
        <v>323.4622816355818</v>
      </c>
      <c r="V29" s="30">
        <f t="shared" ref="V29" si="99">(V28/V26)*(V26-V27)</f>
        <v>350.70121061542022</v>
      </c>
      <c r="W29" s="30">
        <f t="shared" ref="W29" si="100">(W28/W26)*(W26-W27)</f>
        <v>379.28335928057697</v>
      </c>
      <c r="X29" s="30">
        <f t="shared" ref="X29" si="101">(X28/X26)*(X26-X27)</f>
        <v>409.26480577608925</v>
      </c>
      <c r="Y29" s="30">
        <f t="shared" ref="Y29" si="102">(Y28/Y26)*(Y26-Y27)</f>
        <v>440.7037840379798</v>
      </c>
      <c r="Z29" s="30">
        <f t="shared" ref="Z29" si="103">(Z28/Z26)*(Z26-Z27)</f>
        <v>473.66076267038522</v>
      </c>
      <c r="AA29" s="30">
        <f t="shared" ref="AA29" si="104">(AA28/AA26)*(AA26-AA27)</f>
        <v>508.19852661510083</v>
      </c>
      <c r="AB29" s="30">
        <f t="shared" ref="AB29" si="105">(AB28/AB26)*(AB26-AB27)</f>
        <v>544.38226171009603</v>
      </c>
      <c r="AC29" s="30">
        <f t="shared" ref="AC29" si="106">(AC28/AC26)*(AC26-AC27)</f>
        <v>582.27964223683728</v>
      </c>
      <c r="AD29" s="30">
        <f t="shared" ref="AD29:AE29" si="107">(AD28/AD26)*(AD26-AD27)</f>
        <v>621.96092155964402</v>
      </c>
      <c r="AE29" s="30">
        <f t="shared" si="107"/>
        <v>663.49902596380593</v>
      </c>
      <c r="AF29" s="30">
        <f t="shared" ref="AF29" si="108">(AF28/AF26)*(AF26-AF27)</f>
        <v>706.96965180281393</v>
      </c>
      <c r="AG29" s="30">
        <f t="shared" ref="AG29" si="109">(AG28/AG26)*(AG26-AG27)</f>
        <v>24.272624711896615</v>
      </c>
    </row>
    <row r="30" spans="1:36" x14ac:dyDescent="0.3">
      <c r="A30" t="s">
        <v>207</v>
      </c>
      <c r="B30" t="s">
        <v>265</v>
      </c>
      <c r="C30" s="42">
        <v>30</v>
      </c>
      <c r="D30">
        <v>30</v>
      </c>
      <c r="E30">
        <v>30</v>
      </c>
      <c r="F30" s="42">
        <v>30</v>
      </c>
      <c r="G30">
        <v>30</v>
      </c>
      <c r="H30">
        <v>30</v>
      </c>
      <c r="I30" s="42">
        <v>30</v>
      </c>
      <c r="J30">
        <v>30</v>
      </c>
      <c r="K30">
        <v>30</v>
      </c>
      <c r="L30" s="42">
        <v>30</v>
      </c>
      <c r="M30">
        <v>30</v>
      </c>
      <c r="N30">
        <v>30</v>
      </c>
      <c r="O30" s="42">
        <v>30</v>
      </c>
      <c r="P30">
        <v>30</v>
      </c>
      <c r="Q30">
        <v>30</v>
      </c>
      <c r="R30" s="42">
        <v>30</v>
      </c>
      <c r="S30">
        <v>30</v>
      </c>
      <c r="T30">
        <v>30</v>
      </c>
      <c r="U30" s="42">
        <v>30</v>
      </c>
      <c r="V30">
        <v>30</v>
      </c>
      <c r="W30">
        <v>30</v>
      </c>
      <c r="X30" s="42">
        <v>30</v>
      </c>
      <c r="Y30">
        <v>30</v>
      </c>
      <c r="Z30">
        <v>30</v>
      </c>
      <c r="AA30" s="42">
        <v>30</v>
      </c>
      <c r="AB30">
        <v>30</v>
      </c>
      <c r="AC30">
        <v>30</v>
      </c>
      <c r="AD30" s="42">
        <v>30</v>
      </c>
      <c r="AE30">
        <v>30</v>
      </c>
      <c r="AF30">
        <v>30</v>
      </c>
      <c r="AG30" s="42">
        <v>30</v>
      </c>
    </row>
    <row r="31" spans="1:36" x14ac:dyDescent="0.3">
      <c r="B31" t="s">
        <v>266</v>
      </c>
      <c r="C31" s="42">
        <v>1</v>
      </c>
      <c r="D31">
        <v>0</v>
      </c>
      <c r="E31">
        <v>29</v>
      </c>
      <c r="F31" s="42">
        <v>28</v>
      </c>
      <c r="G31" s="42">
        <v>27</v>
      </c>
      <c r="H31">
        <v>26</v>
      </c>
      <c r="I31" s="42">
        <v>25</v>
      </c>
      <c r="J31" s="42">
        <v>24</v>
      </c>
      <c r="K31">
        <v>23</v>
      </c>
      <c r="L31" s="42">
        <v>22</v>
      </c>
      <c r="M31" s="42">
        <v>21</v>
      </c>
      <c r="N31">
        <v>20</v>
      </c>
      <c r="O31" s="42">
        <v>19</v>
      </c>
      <c r="P31" s="42">
        <v>18</v>
      </c>
      <c r="Q31">
        <v>17</v>
      </c>
      <c r="R31" s="42">
        <v>16</v>
      </c>
      <c r="S31" s="42">
        <v>15</v>
      </c>
      <c r="T31">
        <v>14</v>
      </c>
      <c r="U31" s="42">
        <v>13</v>
      </c>
      <c r="V31" s="42">
        <v>12</v>
      </c>
      <c r="W31">
        <v>11</v>
      </c>
      <c r="X31" s="42">
        <v>10</v>
      </c>
      <c r="Y31" s="42">
        <v>9</v>
      </c>
      <c r="Z31">
        <v>8</v>
      </c>
      <c r="AA31" s="42">
        <v>7</v>
      </c>
      <c r="AB31" s="42">
        <v>6</v>
      </c>
      <c r="AC31">
        <v>5</v>
      </c>
      <c r="AD31" s="42">
        <v>4</v>
      </c>
      <c r="AE31" s="42">
        <v>3</v>
      </c>
      <c r="AF31">
        <v>2</v>
      </c>
      <c r="AG31" s="42">
        <v>1</v>
      </c>
    </row>
    <row r="32" spans="1:36" s="30" customFormat="1" x14ac:dyDescent="0.3">
      <c r="B32" s="30" t="s">
        <v>267</v>
      </c>
      <c r="C32" s="30">
        <v>1500</v>
      </c>
      <c r="D32" s="30">
        <f>C32*1.03</f>
        <v>1545</v>
      </c>
      <c r="E32" s="30">
        <f t="shared" ref="E32:AG32" si="110">D32*1.03</f>
        <v>1591.3500000000001</v>
      </c>
      <c r="F32" s="30">
        <f t="shared" si="110"/>
        <v>1639.0905000000002</v>
      </c>
      <c r="G32" s="30">
        <f t="shared" si="110"/>
        <v>1688.2632150000004</v>
      </c>
      <c r="H32" s="30">
        <f t="shared" si="110"/>
        <v>1738.9111114500004</v>
      </c>
      <c r="I32" s="30">
        <f t="shared" si="110"/>
        <v>1791.0784447935005</v>
      </c>
      <c r="J32" s="30">
        <f t="shared" si="110"/>
        <v>1844.8107981373055</v>
      </c>
      <c r="K32" s="30">
        <f t="shared" si="110"/>
        <v>1900.1551220814247</v>
      </c>
      <c r="L32" s="30">
        <f t="shared" si="110"/>
        <v>1957.1597757438674</v>
      </c>
      <c r="M32" s="30">
        <f t="shared" si="110"/>
        <v>2015.8745690161834</v>
      </c>
      <c r="N32" s="30">
        <f t="shared" si="110"/>
        <v>2076.3508060866689</v>
      </c>
      <c r="O32" s="30">
        <f t="shared" si="110"/>
        <v>2138.641330269269</v>
      </c>
      <c r="P32" s="30">
        <f t="shared" si="110"/>
        <v>2202.8005701773473</v>
      </c>
      <c r="Q32" s="30">
        <f t="shared" si="110"/>
        <v>2268.8845872826678</v>
      </c>
      <c r="R32" s="30">
        <f t="shared" si="110"/>
        <v>2336.951124901148</v>
      </c>
      <c r="S32" s="30">
        <f t="shared" si="110"/>
        <v>2407.0596586481824</v>
      </c>
      <c r="T32" s="30">
        <f t="shared" si="110"/>
        <v>2479.2714484076282</v>
      </c>
      <c r="U32" s="30">
        <f t="shared" si="110"/>
        <v>2553.6495918598571</v>
      </c>
      <c r="V32" s="30">
        <f t="shared" si="110"/>
        <v>2630.2590796156528</v>
      </c>
      <c r="W32" s="30">
        <f t="shared" si="110"/>
        <v>2709.1668520041226</v>
      </c>
      <c r="X32" s="30">
        <f t="shared" si="110"/>
        <v>2790.4418575642462</v>
      </c>
      <c r="Y32" s="30">
        <f t="shared" si="110"/>
        <v>2874.1551132911736</v>
      </c>
      <c r="Z32" s="30">
        <f t="shared" si="110"/>
        <v>2960.379766689909</v>
      </c>
      <c r="AA32" s="30">
        <f t="shared" si="110"/>
        <v>3049.1911596906066</v>
      </c>
      <c r="AB32" s="30">
        <f t="shared" si="110"/>
        <v>3140.666894481325</v>
      </c>
      <c r="AC32" s="30">
        <f t="shared" si="110"/>
        <v>3234.886901315765</v>
      </c>
      <c r="AD32" s="30">
        <f t="shared" si="110"/>
        <v>3331.9335083552382</v>
      </c>
      <c r="AE32" s="30">
        <f t="shared" si="110"/>
        <v>3431.8915136058954</v>
      </c>
      <c r="AF32" s="30">
        <f t="shared" si="110"/>
        <v>3534.8482590140725</v>
      </c>
      <c r="AG32" s="30">
        <f t="shared" si="110"/>
        <v>3640.893706784495</v>
      </c>
    </row>
    <row r="33" spans="1:36" s="30" customFormat="1" x14ac:dyDescent="0.3">
      <c r="B33" s="30" t="s">
        <v>268</v>
      </c>
      <c r="C33" s="30">
        <f>(C32/C30)*(C30-C31)</f>
        <v>1450</v>
      </c>
      <c r="D33" s="30">
        <f t="shared" ref="D33:R33" si="111">(D32/D30)*(D30-D31)</f>
        <v>1545</v>
      </c>
      <c r="E33" s="30">
        <f t="shared" si="111"/>
        <v>53.045000000000002</v>
      </c>
      <c r="F33" s="30">
        <f t="shared" si="111"/>
        <v>109.27270000000001</v>
      </c>
      <c r="G33" s="30">
        <f t="shared" si="111"/>
        <v>168.82632150000006</v>
      </c>
      <c r="H33" s="30">
        <f t="shared" si="111"/>
        <v>231.85481486000006</v>
      </c>
      <c r="I33" s="30">
        <f t="shared" si="111"/>
        <v>298.5130741322501</v>
      </c>
      <c r="J33" s="30">
        <f t="shared" si="111"/>
        <v>368.96215962746112</v>
      </c>
      <c r="K33" s="30">
        <f t="shared" si="111"/>
        <v>443.3695284856658</v>
      </c>
      <c r="L33" s="30">
        <f t="shared" si="111"/>
        <v>521.90927353169798</v>
      </c>
      <c r="M33" s="30">
        <f t="shared" si="111"/>
        <v>604.76237070485502</v>
      </c>
      <c r="N33" s="30">
        <f t="shared" si="111"/>
        <v>692.11693536222299</v>
      </c>
      <c r="O33" s="30">
        <f t="shared" si="111"/>
        <v>784.1684877653986</v>
      </c>
      <c r="P33" s="30">
        <f t="shared" si="111"/>
        <v>881.12022807093899</v>
      </c>
      <c r="Q33" s="30">
        <f t="shared" si="111"/>
        <v>983.18332115582268</v>
      </c>
      <c r="R33" s="30">
        <f t="shared" si="111"/>
        <v>1090.5771916205356</v>
      </c>
      <c r="S33" s="30">
        <f t="shared" ref="S33" si="112">(S32/S30)*(S30-S31)</f>
        <v>1203.5298293240912</v>
      </c>
      <c r="T33" s="30">
        <f t="shared" ref="T33" si="113">(T32/T30)*(T30-T31)</f>
        <v>1322.2781058174016</v>
      </c>
      <c r="U33" s="30">
        <f t="shared" ref="U33" si="114">(U32/U30)*(U30-U31)</f>
        <v>1447.0681020539189</v>
      </c>
      <c r="V33" s="30">
        <f t="shared" ref="V33" si="115">(V32/V30)*(V30-V31)</f>
        <v>1578.1554477693917</v>
      </c>
      <c r="W33" s="30">
        <f t="shared" ref="W33" si="116">(W32/W30)*(W30-W31)</f>
        <v>1715.8056729359444</v>
      </c>
      <c r="X33" s="30">
        <f t="shared" ref="X33" si="117">(X32/X30)*(X30-X31)</f>
        <v>1860.2945717094974</v>
      </c>
      <c r="Y33" s="30">
        <f t="shared" ref="Y33" si="118">(Y32/Y30)*(Y30-Y31)</f>
        <v>2011.9085793038214</v>
      </c>
      <c r="Z33" s="30">
        <f t="shared" ref="Z33" si="119">(Z32/Z30)*(Z30-Z31)</f>
        <v>2170.9451622392667</v>
      </c>
      <c r="AA33" s="30">
        <f t="shared" ref="AA33" si="120">(AA32/AA30)*(AA30-AA31)</f>
        <v>2337.7132224294651</v>
      </c>
      <c r="AB33" s="30">
        <f t="shared" ref="AB33" si="121">(AB32/AB30)*(AB30-AB31)</f>
        <v>2512.5335155850598</v>
      </c>
      <c r="AC33" s="30">
        <f t="shared" ref="AC33" si="122">(AC32/AC30)*(AC30-AC31)</f>
        <v>2695.7390844298043</v>
      </c>
      <c r="AD33" s="30">
        <f t="shared" ref="AD33" si="123">(AD32/AD30)*(AD30-AD31)</f>
        <v>2887.6757072412065</v>
      </c>
      <c r="AE33" s="30">
        <f t="shared" ref="AE33" si="124">(AE32/AE30)*(AE30-AE31)</f>
        <v>3088.7023622453057</v>
      </c>
      <c r="AF33" s="30">
        <f t="shared" ref="AF33:AG33" si="125">(AF32/AF30)*(AF30-AF31)</f>
        <v>3299.1917084131346</v>
      </c>
      <c r="AG33" s="30">
        <f t="shared" si="125"/>
        <v>3519.5305832250119</v>
      </c>
    </row>
    <row r="34" spans="1:36" x14ac:dyDescent="0.3">
      <c r="A34" t="s">
        <v>208</v>
      </c>
      <c r="B34" t="s">
        <v>265</v>
      </c>
      <c r="C34" s="42">
        <v>1</v>
      </c>
      <c r="D34">
        <v>1</v>
      </c>
      <c r="E34">
        <v>1</v>
      </c>
      <c r="F34" s="42">
        <v>1</v>
      </c>
      <c r="G34">
        <v>1</v>
      </c>
      <c r="H34">
        <v>1</v>
      </c>
      <c r="I34" s="42">
        <v>1</v>
      </c>
      <c r="J34">
        <v>1</v>
      </c>
      <c r="K34">
        <v>1</v>
      </c>
      <c r="L34" s="42">
        <v>1</v>
      </c>
      <c r="M34">
        <v>1</v>
      </c>
      <c r="N34">
        <v>1</v>
      </c>
      <c r="O34" s="42">
        <v>1</v>
      </c>
      <c r="P34">
        <v>1</v>
      </c>
      <c r="Q34">
        <v>1</v>
      </c>
      <c r="R34" s="42">
        <v>1</v>
      </c>
      <c r="S34">
        <v>1</v>
      </c>
      <c r="T34">
        <v>1</v>
      </c>
      <c r="U34" s="42">
        <v>1</v>
      </c>
      <c r="V34">
        <v>1</v>
      </c>
      <c r="W34">
        <v>1</v>
      </c>
      <c r="X34" s="42">
        <v>1</v>
      </c>
      <c r="Y34">
        <v>1</v>
      </c>
      <c r="Z34">
        <v>1</v>
      </c>
      <c r="AA34" s="42">
        <v>1</v>
      </c>
      <c r="AB34">
        <v>1</v>
      </c>
      <c r="AC34">
        <v>1</v>
      </c>
      <c r="AD34" s="42">
        <v>1</v>
      </c>
      <c r="AE34">
        <v>1</v>
      </c>
      <c r="AF34">
        <v>1</v>
      </c>
      <c r="AG34" s="42">
        <v>1</v>
      </c>
    </row>
    <row r="35" spans="1:36" x14ac:dyDescent="0.3">
      <c r="B35" t="s">
        <v>266</v>
      </c>
      <c r="C35" s="42">
        <v>0</v>
      </c>
      <c r="D35">
        <v>0</v>
      </c>
      <c r="E35">
        <v>0</v>
      </c>
      <c r="F35" s="42">
        <v>0</v>
      </c>
      <c r="G35">
        <v>0</v>
      </c>
      <c r="H35">
        <v>0</v>
      </c>
      <c r="I35" s="42">
        <v>0</v>
      </c>
      <c r="J35">
        <v>0</v>
      </c>
      <c r="K35">
        <v>0</v>
      </c>
      <c r="L35" s="42">
        <v>0</v>
      </c>
      <c r="M35">
        <v>0</v>
      </c>
      <c r="N35">
        <v>0</v>
      </c>
      <c r="O35" s="42">
        <v>0</v>
      </c>
      <c r="P35">
        <v>0</v>
      </c>
      <c r="Q35">
        <v>0</v>
      </c>
      <c r="R35" s="42">
        <v>0</v>
      </c>
      <c r="S35">
        <v>0</v>
      </c>
      <c r="T35">
        <v>0</v>
      </c>
      <c r="U35" s="42">
        <v>0</v>
      </c>
      <c r="V35">
        <v>0</v>
      </c>
      <c r="W35">
        <v>0</v>
      </c>
      <c r="X35" s="42">
        <v>0</v>
      </c>
      <c r="Y35">
        <v>0</v>
      </c>
      <c r="Z35">
        <v>0</v>
      </c>
      <c r="AA35" s="42">
        <v>0</v>
      </c>
      <c r="AB35">
        <v>0</v>
      </c>
      <c r="AC35">
        <v>0</v>
      </c>
      <c r="AD35" s="42">
        <v>0</v>
      </c>
      <c r="AE35">
        <v>0</v>
      </c>
      <c r="AF35">
        <v>0</v>
      </c>
      <c r="AG35" s="42">
        <v>0</v>
      </c>
    </row>
    <row r="36" spans="1:36" s="30" customFormat="1" x14ac:dyDescent="0.3">
      <c r="B36" s="30" t="s">
        <v>267</v>
      </c>
      <c r="C36" s="30">
        <v>10000</v>
      </c>
      <c r="D36" s="30">
        <f>C36*1.03</f>
        <v>10300</v>
      </c>
      <c r="E36" s="30">
        <f t="shared" ref="E36:AG36" si="126">D36*1.03</f>
        <v>10609</v>
      </c>
      <c r="F36" s="30">
        <f t="shared" si="126"/>
        <v>10927.27</v>
      </c>
      <c r="G36" s="30">
        <f t="shared" si="126"/>
        <v>11255.088100000001</v>
      </c>
      <c r="H36" s="30">
        <f t="shared" si="126"/>
        <v>11592.740743</v>
      </c>
      <c r="I36" s="30">
        <f t="shared" si="126"/>
        <v>11940.52296529</v>
      </c>
      <c r="J36" s="30">
        <f t="shared" si="126"/>
        <v>12298.7386542487</v>
      </c>
      <c r="K36" s="30">
        <f t="shared" si="126"/>
        <v>12667.700813876161</v>
      </c>
      <c r="L36" s="30">
        <f t="shared" si="126"/>
        <v>13047.731838292446</v>
      </c>
      <c r="M36" s="30">
        <f t="shared" si="126"/>
        <v>13439.163793441219</v>
      </c>
      <c r="N36" s="30">
        <f t="shared" si="126"/>
        <v>13842.338707244457</v>
      </c>
      <c r="O36" s="30">
        <f t="shared" si="126"/>
        <v>14257.60886846179</v>
      </c>
      <c r="P36" s="30">
        <f t="shared" si="126"/>
        <v>14685.337134515645</v>
      </c>
      <c r="Q36" s="30">
        <f t="shared" si="126"/>
        <v>15125.897248551115</v>
      </c>
      <c r="R36" s="30">
        <f t="shared" si="126"/>
        <v>15579.67416600765</v>
      </c>
      <c r="S36" s="30">
        <f t="shared" si="126"/>
        <v>16047.06439098788</v>
      </c>
      <c r="T36" s="30">
        <f t="shared" si="126"/>
        <v>16528.476322717517</v>
      </c>
      <c r="U36" s="30">
        <f t="shared" si="126"/>
        <v>17024.330612399044</v>
      </c>
      <c r="V36" s="30">
        <f t="shared" si="126"/>
        <v>17535.060530771018</v>
      </c>
      <c r="W36" s="30">
        <f t="shared" si="126"/>
        <v>18061.11234669415</v>
      </c>
      <c r="X36" s="30">
        <f t="shared" si="126"/>
        <v>18602.945717094975</v>
      </c>
      <c r="Y36" s="30">
        <f t="shared" si="126"/>
        <v>19161.034088607827</v>
      </c>
      <c r="Z36" s="30">
        <f t="shared" si="126"/>
        <v>19735.865111266063</v>
      </c>
      <c r="AA36" s="30">
        <f t="shared" si="126"/>
        <v>20327.941064604045</v>
      </c>
      <c r="AB36" s="30">
        <f t="shared" si="126"/>
        <v>20937.779296542169</v>
      </c>
      <c r="AC36" s="30">
        <f t="shared" si="126"/>
        <v>21565.912675438434</v>
      </c>
      <c r="AD36" s="30">
        <f t="shared" si="126"/>
        <v>22212.890055701588</v>
      </c>
      <c r="AE36" s="30">
        <f t="shared" si="126"/>
        <v>22879.276757372634</v>
      </c>
      <c r="AF36" s="30">
        <f t="shared" si="126"/>
        <v>23565.655060093814</v>
      </c>
      <c r="AG36" s="30">
        <f t="shared" si="126"/>
        <v>24272.624711896628</v>
      </c>
    </row>
    <row r="37" spans="1:36" s="30" customFormat="1" x14ac:dyDescent="0.3">
      <c r="B37" s="30" t="s">
        <v>268</v>
      </c>
      <c r="C37" s="30">
        <f>(C36/C34)*(C34-C35)</f>
        <v>10000</v>
      </c>
      <c r="D37" s="30">
        <f t="shared" ref="D37:R37" si="127">(D36/D34)*(D34-D35)</f>
        <v>10300</v>
      </c>
      <c r="E37" s="30">
        <f t="shared" si="127"/>
        <v>10609</v>
      </c>
      <c r="F37" s="30">
        <f t="shared" si="127"/>
        <v>10927.27</v>
      </c>
      <c r="G37" s="30">
        <f t="shared" si="127"/>
        <v>11255.088100000001</v>
      </c>
      <c r="H37" s="30">
        <f t="shared" si="127"/>
        <v>11592.740743</v>
      </c>
      <c r="I37" s="30">
        <f t="shared" si="127"/>
        <v>11940.52296529</v>
      </c>
      <c r="J37" s="30">
        <f t="shared" si="127"/>
        <v>12298.7386542487</v>
      </c>
      <c r="K37" s="30">
        <f t="shared" si="127"/>
        <v>12667.700813876161</v>
      </c>
      <c r="L37" s="30">
        <f t="shared" si="127"/>
        <v>13047.731838292446</v>
      </c>
      <c r="M37" s="30">
        <f t="shared" si="127"/>
        <v>13439.163793441219</v>
      </c>
      <c r="N37" s="30">
        <f t="shared" si="127"/>
        <v>13842.338707244457</v>
      </c>
      <c r="O37" s="30">
        <f t="shared" si="127"/>
        <v>14257.60886846179</v>
      </c>
      <c r="P37" s="30">
        <f t="shared" si="127"/>
        <v>14685.337134515645</v>
      </c>
      <c r="Q37" s="30">
        <f t="shared" si="127"/>
        <v>15125.897248551115</v>
      </c>
      <c r="R37" s="30">
        <f t="shared" si="127"/>
        <v>15579.67416600765</v>
      </c>
      <c r="S37" s="30">
        <f t="shared" ref="S37" si="128">(S36/S34)*(S34-S35)</f>
        <v>16047.06439098788</v>
      </c>
      <c r="T37" s="30">
        <f t="shared" ref="T37" si="129">(T36/T34)*(T34-T35)</f>
        <v>16528.476322717517</v>
      </c>
      <c r="U37" s="30">
        <f t="shared" ref="U37" si="130">(U36/U34)*(U34-U35)</f>
        <v>17024.330612399044</v>
      </c>
      <c r="V37" s="30">
        <f t="shared" ref="V37" si="131">(V36/V34)*(V34-V35)</f>
        <v>17535.060530771018</v>
      </c>
      <c r="W37" s="30">
        <f t="shared" ref="W37" si="132">(W36/W34)*(W34-W35)</f>
        <v>18061.11234669415</v>
      </c>
      <c r="X37" s="30">
        <f t="shared" ref="X37" si="133">(X36/X34)*(X34-X35)</f>
        <v>18602.945717094975</v>
      </c>
      <c r="Y37" s="30">
        <f t="shared" ref="Y37" si="134">(Y36/Y34)*(Y34-Y35)</f>
        <v>19161.034088607827</v>
      </c>
      <c r="Z37" s="30">
        <f t="shared" ref="Z37" si="135">(Z36/Z34)*(Z34-Z35)</f>
        <v>19735.865111266063</v>
      </c>
      <c r="AA37" s="30">
        <f t="shared" ref="AA37" si="136">(AA36/AA34)*(AA34-AA35)</f>
        <v>20327.941064604045</v>
      </c>
      <c r="AB37" s="30">
        <f t="shared" ref="AB37" si="137">(AB36/AB34)*(AB34-AB35)</f>
        <v>20937.779296542169</v>
      </c>
      <c r="AC37" s="30">
        <f t="shared" ref="AC37" si="138">(AC36/AC34)*(AC34-AC35)</f>
        <v>21565.912675438434</v>
      </c>
      <c r="AD37" s="30">
        <f t="shared" ref="AD37" si="139">(AD36/AD34)*(AD34-AD35)</f>
        <v>22212.890055701588</v>
      </c>
      <c r="AE37" s="30">
        <f t="shared" ref="AE37" si="140">(AE36/AE34)*(AE34-AE35)</f>
        <v>22879.276757372634</v>
      </c>
      <c r="AF37" s="30">
        <f t="shared" ref="AF37:AG37" si="141">(AF36/AF34)*(AF34-AF35)</f>
        <v>23565.655060093814</v>
      </c>
      <c r="AG37" s="30">
        <f t="shared" si="141"/>
        <v>24272.624711896628</v>
      </c>
    </row>
    <row r="38" spans="1:36" x14ac:dyDescent="0.3">
      <c r="A38" t="s">
        <v>220</v>
      </c>
      <c r="B38" t="s">
        <v>265</v>
      </c>
      <c r="C38" s="42">
        <v>1</v>
      </c>
      <c r="D38">
        <v>1</v>
      </c>
      <c r="E38">
        <v>1</v>
      </c>
      <c r="F38" s="42">
        <v>1</v>
      </c>
      <c r="G38">
        <v>1</v>
      </c>
      <c r="H38">
        <v>1</v>
      </c>
      <c r="I38" s="42">
        <v>1</v>
      </c>
      <c r="J38">
        <v>1</v>
      </c>
      <c r="K38">
        <v>1</v>
      </c>
      <c r="L38" s="42">
        <v>1</v>
      </c>
      <c r="M38">
        <v>1</v>
      </c>
      <c r="N38">
        <v>1</v>
      </c>
      <c r="O38" s="42">
        <v>1</v>
      </c>
      <c r="P38">
        <v>1</v>
      </c>
      <c r="Q38">
        <v>1</v>
      </c>
      <c r="R38" s="42">
        <v>1</v>
      </c>
      <c r="S38">
        <v>1</v>
      </c>
      <c r="T38">
        <v>1</v>
      </c>
      <c r="U38" s="42">
        <v>1</v>
      </c>
      <c r="V38">
        <v>1</v>
      </c>
      <c r="W38">
        <v>1</v>
      </c>
      <c r="X38" s="42">
        <v>1</v>
      </c>
      <c r="Y38">
        <v>1</v>
      </c>
      <c r="Z38">
        <v>1</v>
      </c>
      <c r="AA38" s="42">
        <v>1</v>
      </c>
      <c r="AB38">
        <v>1</v>
      </c>
      <c r="AC38">
        <v>1</v>
      </c>
      <c r="AD38" s="42">
        <v>1</v>
      </c>
      <c r="AE38">
        <v>1</v>
      </c>
      <c r="AF38">
        <v>1</v>
      </c>
      <c r="AG38" s="42">
        <v>1</v>
      </c>
    </row>
    <row r="39" spans="1:36" x14ac:dyDescent="0.3">
      <c r="B39" t="s">
        <v>266</v>
      </c>
      <c r="C39" s="42">
        <v>0</v>
      </c>
      <c r="D39">
        <v>0</v>
      </c>
      <c r="E39">
        <v>0</v>
      </c>
      <c r="F39" s="42">
        <v>0</v>
      </c>
      <c r="G39">
        <v>0</v>
      </c>
      <c r="H39">
        <v>0</v>
      </c>
      <c r="I39" s="42">
        <v>0</v>
      </c>
      <c r="J39">
        <v>0</v>
      </c>
      <c r="K39">
        <v>0</v>
      </c>
      <c r="L39" s="42">
        <v>0</v>
      </c>
      <c r="M39">
        <v>0</v>
      </c>
      <c r="N39">
        <v>0</v>
      </c>
      <c r="O39" s="42">
        <v>0</v>
      </c>
      <c r="P39">
        <v>0</v>
      </c>
      <c r="Q39">
        <v>0</v>
      </c>
      <c r="R39" s="42">
        <v>0</v>
      </c>
      <c r="S39">
        <v>0</v>
      </c>
      <c r="T39">
        <v>0</v>
      </c>
      <c r="U39" s="42">
        <v>0</v>
      </c>
      <c r="V39">
        <v>0</v>
      </c>
      <c r="W39">
        <v>0</v>
      </c>
      <c r="X39" s="42">
        <v>0</v>
      </c>
      <c r="Y39">
        <v>0</v>
      </c>
      <c r="Z39">
        <v>0</v>
      </c>
      <c r="AA39" s="42">
        <v>0</v>
      </c>
      <c r="AB39">
        <v>0</v>
      </c>
      <c r="AC39">
        <v>0</v>
      </c>
      <c r="AD39" s="42">
        <v>0</v>
      </c>
      <c r="AE39">
        <v>0</v>
      </c>
      <c r="AF39">
        <v>0</v>
      </c>
      <c r="AG39" s="42">
        <v>0</v>
      </c>
    </row>
    <row r="40" spans="1:36" s="30" customFormat="1" x14ac:dyDescent="0.3">
      <c r="B40" s="30" t="s">
        <v>267</v>
      </c>
      <c r="C40" s="30">
        <v>3000</v>
      </c>
      <c r="D40" s="30">
        <f>C40*1.03</f>
        <v>3090</v>
      </c>
      <c r="E40" s="30">
        <f t="shared" ref="E40:AG40" si="142">D40*1.03</f>
        <v>3182.7000000000003</v>
      </c>
      <c r="F40" s="30">
        <f t="shared" si="142"/>
        <v>3278.1810000000005</v>
      </c>
      <c r="G40" s="30">
        <f t="shared" si="142"/>
        <v>3376.5264300000008</v>
      </c>
      <c r="H40" s="30">
        <f t="shared" si="142"/>
        <v>3477.8222229000007</v>
      </c>
      <c r="I40" s="30">
        <f t="shared" si="142"/>
        <v>3582.1568895870009</v>
      </c>
      <c r="J40" s="30">
        <f t="shared" si="142"/>
        <v>3689.621596274611</v>
      </c>
      <c r="K40" s="30">
        <f t="shared" si="142"/>
        <v>3800.3102441628494</v>
      </c>
      <c r="L40" s="30">
        <f t="shared" si="142"/>
        <v>3914.3195514877348</v>
      </c>
      <c r="M40" s="30">
        <f t="shared" si="142"/>
        <v>4031.7491380323668</v>
      </c>
      <c r="N40" s="30">
        <f t="shared" si="142"/>
        <v>4152.7016121733377</v>
      </c>
      <c r="O40" s="30">
        <f t="shared" si="142"/>
        <v>4277.282660538538</v>
      </c>
      <c r="P40" s="30">
        <f t="shared" si="142"/>
        <v>4405.6011403546945</v>
      </c>
      <c r="Q40" s="30">
        <f t="shared" si="142"/>
        <v>4537.7691745653356</v>
      </c>
      <c r="R40" s="30">
        <f t="shared" si="142"/>
        <v>4673.902249802296</v>
      </c>
      <c r="S40" s="30">
        <f t="shared" si="142"/>
        <v>4814.1193172963649</v>
      </c>
      <c r="T40" s="30">
        <f t="shared" si="142"/>
        <v>4958.5428968152564</v>
      </c>
      <c r="U40" s="30">
        <f t="shared" si="142"/>
        <v>5107.2991837197142</v>
      </c>
      <c r="V40" s="30">
        <f t="shared" si="142"/>
        <v>5260.5181592313056</v>
      </c>
      <c r="W40" s="30">
        <f t="shared" si="142"/>
        <v>5418.3337040082451</v>
      </c>
      <c r="X40" s="30">
        <f t="shared" si="142"/>
        <v>5580.8837151284924</v>
      </c>
      <c r="Y40" s="30">
        <f t="shared" si="142"/>
        <v>5748.3102265823472</v>
      </c>
      <c r="Z40" s="30">
        <f t="shared" si="142"/>
        <v>5920.7595333798181</v>
      </c>
      <c r="AA40" s="30">
        <f t="shared" si="142"/>
        <v>6098.3823193812132</v>
      </c>
      <c r="AB40" s="30">
        <f t="shared" si="142"/>
        <v>6281.33378896265</v>
      </c>
      <c r="AC40" s="30">
        <f t="shared" si="142"/>
        <v>6469.7738026315301</v>
      </c>
      <c r="AD40" s="30">
        <f t="shared" si="142"/>
        <v>6663.8670167104765</v>
      </c>
      <c r="AE40" s="30">
        <f t="shared" si="142"/>
        <v>6863.7830272117908</v>
      </c>
      <c r="AF40" s="30">
        <f t="shared" si="142"/>
        <v>7069.696518028145</v>
      </c>
      <c r="AG40" s="30">
        <f t="shared" si="142"/>
        <v>7281.7874135689899</v>
      </c>
    </row>
    <row r="41" spans="1:36" s="30" customFormat="1" x14ac:dyDescent="0.3">
      <c r="B41" s="30" t="s">
        <v>268</v>
      </c>
      <c r="C41" s="30">
        <f>(C40/C38)*(C38-C39)</f>
        <v>3000</v>
      </c>
      <c r="D41" s="30">
        <f t="shared" ref="D41:R41" si="143">(D40/D38)*(D38-D39)</f>
        <v>3090</v>
      </c>
      <c r="E41" s="30">
        <f t="shared" si="143"/>
        <v>3182.7000000000003</v>
      </c>
      <c r="F41" s="30">
        <f t="shared" si="143"/>
        <v>3278.1810000000005</v>
      </c>
      <c r="G41" s="30">
        <f t="shared" si="143"/>
        <v>3376.5264300000008</v>
      </c>
      <c r="H41" s="30">
        <f t="shared" si="143"/>
        <v>3477.8222229000007</v>
      </c>
      <c r="I41" s="30">
        <f t="shared" si="143"/>
        <v>3582.1568895870009</v>
      </c>
      <c r="J41" s="30">
        <f t="shared" si="143"/>
        <v>3689.621596274611</v>
      </c>
      <c r="K41" s="30">
        <f t="shared" si="143"/>
        <v>3800.3102441628494</v>
      </c>
      <c r="L41" s="30">
        <f t="shared" si="143"/>
        <v>3914.3195514877348</v>
      </c>
      <c r="M41" s="30">
        <f t="shared" si="143"/>
        <v>4031.7491380323668</v>
      </c>
      <c r="N41" s="30">
        <f t="shared" si="143"/>
        <v>4152.7016121733377</v>
      </c>
      <c r="O41" s="30">
        <f t="shared" si="143"/>
        <v>4277.282660538538</v>
      </c>
      <c r="P41" s="30">
        <f t="shared" si="143"/>
        <v>4405.6011403546945</v>
      </c>
      <c r="Q41" s="30">
        <f t="shared" si="143"/>
        <v>4537.7691745653356</v>
      </c>
      <c r="R41" s="30">
        <f t="shared" si="143"/>
        <v>4673.902249802296</v>
      </c>
      <c r="S41" s="30">
        <f t="shared" ref="S41" si="144">(S40/S38)*(S38-S39)</f>
        <v>4814.1193172963649</v>
      </c>
      <c r="T41" s="30">
        <f t="shared" ref="T41" si="145">(T40/T38)*(T38-T39)</f>
        <v>4958.5428968152564</v>
      </c>
      <c r="U41" s="30">
        <f t="shared" ref="U41" si="146">(U40/U38)*(U38-U39)</f>
        <v>5107.2991837197142</v>
      </c>
      <c r="V41" s="30">
        <f t="shared" ref="V41" si="147">(V40/V38)*(V38-V39)</f>
        <v>5260.5181592313056</v>
      </c>
      <c r="W41" s="30">
        <f t="shared" ref="W41" si="148">(W40/W38)*(W38-W39)</f>
        <v>5418.3337040082451</v>
      </c>
      <c r="X41" s="30">
        <f t="shared" ref="X41" si="149">(X40/X38)*(X38-X39)</f>
        <v>5580.8837151284924</v>
      </c>
      <c r="Y41" s="30">
        <f t="shared" ref="Y41" si="150">(Y40/Y38)*(Y38-Y39)</f>
        <v>5748.3102265823472</v>
      </c>
      <c r="Z41" s="30">
        <f t="shared" ref="Z41" si="151">(Z40/Z38)*(Z38-Z39)</f>
        <v>5920.7595333798181</v>
      </c>
      <c r="AA41" s="30">
        <f t="shared" ref="AA41" si="152">(AA40/AA38)*(AA38-AA39)</f>
        <v>6098.3823193812132</v>
      </c>
      <c r="AB41" s="30">
        <f t="shared" ref="AB41" si="153">(AB40/AB38)*(AB38-AB39)</f>
        <v>6281.33378896265</v>
      </c>
      <c r="AC41" s="30">
        <f t="shared" ref="AC41" si="154">(AC40/AC38)*(AC38-AC39)</f>
        <v>6469.7738026315301</v>
      </c>
      <c r="AD41" s="30">
        <f t="shared" ref="AD41" si="155">(AD40/AD38)*(AD38-AD39)</f>
        <v>6663.8670167104765</v>
      </c>
      <c r="AE41" s="30">
        <f t="shared" ref="AE41" si="156">(AE40/AE38)*(AE38-AE39)</f>
        <v>6863.7830272117908</v>
      </c>
      <c r="AF41" s="30">
        <f t="shared" ref="AF41:AG41" si="157">(AF40/AF38)*(AF38-AF39)</f>
        <v>7069.696518028145</v>
      </c>
      <c r="AG41" s="30">
        <f t="shared" si="157"/>
        <v>7281.7874135689899</v>
      </c>
    </row>
    <row r="42" spans="1:36" x14ac:dyDescent="0.3">
      <c r="A42" t="s">
        <v>209</v>
      </c>
      <c r="B42" t="s">
        <v>265</v>
      </c>
      <c r="C42" s="42">
        <v>5</v>
      </c>
      <c r="D42">
        <v>5</v>
      </c>
      <c r="E42">
        <v>5</v>
      </c>
      <c r="F42" s="42">
        <v>5</v>
      </c>
      <c r="G42">
        <v>5</v>
      </c>
      <c r="H42">
        <v>5</v>
      </c>
      <c r="I42" s="42">
        <v>5</v>
      </c>
      <c r="J42">
        <v>5</v>
      </c>
      <c r="K42">
        <v>5</v>
      </c>
      <c r="L42" s="42">
        <v>5</v>
      </c>
      <c r="M42">
        <v>5</v>
      </c>
      <c r="N42">
        <v>5</v>
      </c>
      <c r="O42" s="42">
        <v>5</v>
      </c>
      <c r="P42">
        <v>5</v>
      </c>
      <c r="Q42">
        <v>5</v>
      </c>
      <c r="R42" s="42">
        <v>5</v>
      </c>
      <c r="S42">
        <v>5</v>
      </c>
      <c r="T42">
        <v>5</v>
      </c>
      <c r="U42" s="42">
        <v>5</v>
      </c>
      <c r="V42">
        <v>5</v>
      </c>
      <c r="W42">
        <v>5</v>
      </c>
      <c r="X42" s="42">
        <v>5</v>
      </c>
      <c r="Y42">
        <v>5</v>
      </c>
      <c r="Z42">
        <v>5</v>
      </c>
      <c r="AA42" s="42">
        <v>5</v>
      </c>
      <c r="AB42">
        <v>5</v>
      </c>
      <c r="AC42">
        <v>5</v>
      </c>
      <c r="AD42" s="42">
        <v>5</v>
      </c>
      <c r="AE42">
        <v>5</v>
      </c>
      <c r="AF42">
        <v>5</v>
      </c>
      <c r="AG42" s="42">
        <v>5</v>
      </c>
    </row>
    <row r="43" spans="1:36" x14ac:dyDescent="0.3">
      <c r="B43" t="s">
        <v>266</v>
      </c>
      <c r="C43" s="42">
        <v>1</v>
      </c>
      <c r="D43">
        <v>0</v>
      </c>
      <c r="E43">
        <v>4</v>
      </c>
      <c r="F43" s="42">
        <v>3</v>
      </c>
      <c r="G43" s="42">
        <v>2</v>
      </c>
      <c r="H43" s="42">
        <v>1</v>
      </c>
      <c r="I43" s="42">
        <v>0</v>
      </c>
      <c r="J43">
        <v>4</v>
      </c>
      <c r="K43" s="42">
        <v>3</v>
      </c>
      <c r="L43" s="42">
        <v>2</v>
      </c>
      <c r="M43" s="42">
        <v>1</v>
      </c>
      <c r="N43" s="42">
        <v>0</v>
      </c>
      <c r="O43">
        <v>4</v>
      </c>
      <c r="P43" s="42">
        <v>3</v>
      </c>
      <c r="Q43" s="42">
        <v>2</v>
      </c>
      <c r="R43" s="42">
        <v>1</v>
      </c>
      <c r="S43" s="42">
        <v>0</v>
      </c>
      <c r="T43">
        <v>4</v>
      </c>
      <c r="U43" s="42">
        <v>3</v>
      </c>
      <c r="V43" s="42">
        <v>2</v>
      </c>
      <c r="W43" s="42">
        <v>1</v>
      </c>
      <c r="X43" s="42">
        <v>0</v>
      </c>
      <c r="Y43">
        <v>4</v>
      </c>
      <c r="Z43" s="42">
        <v>3</v>
      </c>
      <c r="AA43" s="42">
        <v>2</v>
      </c>
      <c r="AB43" s="42">
        <v>1</v>
      </c>
      <c r="AC43" s="42">
        <v>0</v>
      </c>
      <c r="AD43">
        <v>4</v>
      </c>
      <c r="AE43" s="42">
        <v>3</v>
      </c>
      <c r="AF43" s="42">
        <v>2</v>
      </c>
      <c r="AG43" s="42">
        <v>1</v>
      </c>
      <c r="AH43" s="42"/>
    </row>
    <row r="44" spans="1:36" s="30" customFormat="1" x14ac:dyDescent="0.3">
      <c r="B44" s="30" t="s">
        <v>267</v>
      </c>
      <c r="C44" s="30">
        <v>2000</v>
      </c>
      <c r="D44" s="30">
        <f>C44*1.03</f>
        <v>2060</v>
      </c>
      <c r="E44" s="30">
        <f t="shared" ref="E44:AG44" si="158">D44*1.03</f>
        <v>2121.8000000000002</v>
      </c>
      <c r="F44" s="30">
        <f t="shared" si="158"/>
        <v>2185.4540000000002</v>
      </c>
      <c r="G44" s="30">
        <f t="shared" si="158"/>
        <v>2251.0176200000001</v>
      </c>
      <c r="H44" s="30">
        <f t="shared" si="158"/>
        <v>2318.5481486000003</v>
      </c>
      <c r="I44" s="30">
        <f t="shared" si="158"/>
        <v>2388.1045930580003</v>
      </c>
      <c r="J44" s="30">
        <f t="shared" si="158"/>
        <v>2459.7477308497405</v>
      </c>
      <c r="K44" s="30">
        <f t="shared" si="158"/>
        <v>2533.5401627752326</v>
      </c>
      <c r="L44" s="30">
        <f t="shared" si="158"/>
        <v>2609.5463676584895</v>
      </c>
      <c r="M44" s="30">
        <f t="shared" si="158"/>
        <v>2687.8327586882442</v>
      </c>
      <c r="N44" s="30">
        <f t="shared" si="158"/>
        <v>2768.4677414488915</v>
      </c>
      <c r="O44" s="30">
        <f t="shared" si="158"/>
        <v>2851.5217736923582</v>
      </c>
      <c r="P44" s="30">
        <f t="shared" si="158"/>
        <v>2937.0674269031292</v>
      </c>
      <c r="Q44" s="30">
        <f t="shared" si="158"/>
        <v>3025.1794497102233</v>
      </c>
      <c r="R44" s="30">
        <f t="shared" si="158"/>
        <v>3115.9348332015302</v>
      </c>
      <c r="S44" s="30">
        <f t="shared" si="158"/>
        <v>3209.412878197576</v>
      </c>
      <c r="T44" s="30">
        <f t="shared" si="158"/>
        <v>3305.6952645435035</v>
      </c>
      <c r="U44" s="30">
        <f t="shared" si="158"/>
        <v>3404.8661224798088</v>
      </c>
      <c r="V44" s="30">
        <f t="shared" si="158"/>
        <v>3507.0121061542031</v>
      </c>
      <c r="W44" s="30">
        <f t="shared" si="158"/>
        <v>3612.2224693388293</v>
      </c>
      <c r="X44" s="30">
        <f t="shared" si="158"/>
        <v>3720.5891434189944</v>
      </c>
      <c r="Y44" s="30">
        <f t="shared" si="158"/>
        <v>3832.2068177215642</v>
      </c>
      <c r="Z44" s="30">
        <f t="shared" si="158"/>
        <v>3947.1730222532115</v>
      </c>
      <c r="AA44" s="30">
        <f t="shared" si="158"/>
        <v>4065.588212920808</v>
      </c>
      <c r="AB44" s="30">
        <f t="shared" si="158"/>
        <v>4187.5558593084324</v>
      </c>
      <c r="AC44" s="30">
        <f t="shared" si="158"/>
        <v>4313.1825350876852</v>
      </c>
      <c r="AD44" s="30">
        <f t="shared" si="158"/>
        <v>4442.5780111403155</v>
      </c>
      <c r="AE44" s="30">
        <f t="shared" si="158"/>
        <v>4575.8553514745254</v>
      </c>
      <c r="AF44" s="30">
        <f t="shared" si="158"/>
        <v>4713.1310120187609</v>
      </c>
      <c r="AG44" s="30">
        <f t="shared" si="158"/>
        <v>4854.5249423793239</v>
      </c>
    </row>
    <row r="45" spans="1:36" s="30" customFormat="1" x14ac:dyDescent="0.3">
      <c r="B45" s="30" t="s">
        <v>268</v>
      </c>
      <c r="C45" s="30">
        <f>(C44/C42)*(C42-C43)</f>
        <v>1600</v>
      </c>
      <c r="D45" s="30">
        <f t="shared" ref="D45:R45" si="159">(D44/D42)*(D42-D43)</f>
        <v>2060</v>
      </c>
      <c r="E45" s="30">
        <f t="shared" si="159"/>
        <v>424.36</v>
      </c>
      <c r="F45" s="30">
        <f t="shared" si="159"/>
        <v>874.18160000000012</v>
      </c>
      <c r="G45" s="30">
        <f t="shared" si="159"/>
        <v>1350.610572</v>
      </c>
      <c r="H45" s="30">
        <f t="shared" si="159"/>
        <v>1854.8385188800003</v>
      </c>
      <c r="I45" s="30">
        <f t="shared" si="159"/>
        <v>2388.1045930580003</v>
      </c>
      <c r="J45" s="30">
        <f t="shared" si="159"/>
        <v>491.94954616994812</v>
      </c>
      <c r="K45" s="30">
        <f t="shared" si="159"/>
        <v>1013.4160651100931</v>
      </c>
      <c r="L45" s="30">
        <f t="shared" si="159"/>
        <v>1565.7278205950936</v>
      </c>
      <c r="M45" s="30">
        <f t="shared" si="159"/>
        <v>2150.2662069505955</v>
      </c>
      <c r="N45" s="30">
        <f t="shared" si="159"/>
        <v>2768.4677414488915</v>
      </c>
      <c r="O45" s="30">
        <f t="shared" si="159"/>
        <v>570.3043547384716</v>
      </c>
      <c r="P45" s="30">
        <f t="shared" si="159"/>
        <v>1174.8269707612517</v>
      </c>
      <c r="Q45" s="30">
        <f t="shared" si="159"/>
        <v>1815.1076698261338</v>
      </c>
      <c r="R45" s="30">
        <f t="shared" si="159"/>
        <v>2492.7478665612243</v>
      </c>
      <c r="S45" s="30">
        <f t="shared" ref="S45" si="160">(S44/S42)*(S42-S43)</f>
        <v>3209.412878197576</v>
      </c>
      <c r="T45" s="30">
        <f t="shared" ref="T45" si="161">(T44/T42)*(T42-T43)</f>
        <v>661.13905290870071</v>
      </c>
      <c r="U45" s="30">
        <f t="shared" ref="U45" si="162">(U44/U42)*(U42-U43)</f>
        <v>1361.9464489919235</v>
      </c>
      <c r="V45" s="30">
        <f t="shared" ref="V45" si="163">(V44/V42)*(V42-V43)</f>
        <v>2104.2072636925222</v>
      </c>
      <c r="W45" s="30">
        <f t="shared" ref="W45" si="164">(W44/W42)*(W42-W43)</f>
        <v>2889.7779754710637</v>
      </c>
      <c r="X45" s="30">
        <f t="shared" ref="X45" si="165">(X44/X42)*(X42-X43)</f>
        <v>3720.5891434189944</v>
      </c>
      <c r="Y45" s="30">
        <f t="shared" ref="Y45" si="166">(Y44/Y42)*(Y42-Y43)</f>
        <v>766.44136354431282</v>
      </c>
      <c r="Z45" s="30">
        <f t="shared" ref="Z45" si="167">(Z44/Z42)*(Z42-Z43)</f>
        <v>1578.8692089012845</v>
      </c>
      <c r="AA45" s="30">
        <f t="shared" ref="AA45" si="168">(AA44/AA42)*(AA42-AA43)</f>
        <v>2439.3529277524849</v>
      </c>
      <c r="AB45" s="30">
        <f t="shared" ref="AB45" si="169">(AB44/AB42)*(AB42-AB43)</f>
        <v>3350.0446874467461</v>
      </c>
      <c r="AC45" s="30">
        <f t="shared" ref="AC45" si="170">(AC44/AC42)*(AC42-AC43)</f>
        <v>4313.1825350876852</v>
      </c>
      <c r="AD45" s="30">
        <f t="shared" ref="AD45" si="171">(AD44/AD42)*(AD42-AD43)</f>
        <v>888.51560222806313</v>
      </c>
      <c r="AE45" s="30">
        <f t="shared" ref="AE45" si="172">(AE44/AE42)*(AE42-AE43)</f>
        <v>1830.3421405898102</v>
      </c>
      <c r="AF45" s="30">
        <f t="shared" ref="AF45:AG45" si="173">(AF44/AF42)*(AF42-AF43)</f>
        <v>2827.8786072112562</v>
      </c>
      <c r="AG45" s="30">
        <f t="shared" si="173"/>
        <v>3883.6199539034592</v>
      </c>
    </row>
    <row r="46" spans="1:36" x14ac:dyDescent="0.3">
      <c r="A46" t="s">
        <v>210</v>
      </c>
      <c r="B46" t="s">
        <v>265</v>
      </c>
      <c r="C46" s="42">
        <v>11</v>
      </c>
      <c r="D46">
        <v>11</v>
      </c>
      <c r="E46">
        <v>11</v>
      </c>
      <c r="F46" s="42">
        <v>11</v>
      </c>
      <c r="G46">
        <v>11</v>
      </c>
      <c r="H46">
        <v>11</v>
      </c>
      <c r="I46" s="42">
        <v>11</v>
      </c>
      <c r="J46">
        <v>11</v>
      </c>
      <c r="K46">
        <v>11</v>
      </c>
      <c r="L46" s="42">
        <v>11</v>
      </c>
      <c r="M46">
        <v>11</v>
      </c>
      <c r="N46">
        <v>11</v>
      </c>
      <c r="O46" s="42">
        <v>11</v>
      </c>
      <c r="P46">
        <v>11</v>
      </c>
      <c r="Q46">
        <v>11</v>
      </c>
      <c r="R46" s="42">
        <v>11</v>
      </c>
      <c r="S46">
        <v>11</v>
      </c>
      <c r="T46">
        <v>11</v>
      </c>
      <c r="U46" s="42">
        <v>11</v>
      </c>
      <c r="V46">
        <v>11</v>
      </c>
      <c r="W46">
        <v>11</v>
      </c>
      <c r="X46" s="42">
        <v>11</v>
      </c>
      <c r="Y46">
        <v>11</v>
      </c>
      <c r="Z46">
        <v>11</v>
      </c>
      <c r="AA46" s="42">
        <v>11</v>
      </c>
      <c r="AB46">
        <v>11</v>
      </c>
      <c r="AC46">
        <v>11</v>
      </c>
      <c r="AD46" s="42">
        <v>11</v>
      </c>
      <c r="AE46">
        <v>11</v>
      </c>
      <c r="AF46">
        <v>11</v>
      </c>
      <c r="AG46" s="42">
        <v>11</v>
      </c>
    </row>
    <row r="47" spans="1:36" x14ac:dyDescent="0.3">
      <c r="B47" t="s">
        <v>266</v>
      </c>
      <c r="C47" s="42">
        <v>0</v>
      </c>
      <c r="D47">
        <v>10</v>
      </c>
      <c r="E47">
        <v>9</v>
      </c>
      <c r="F47" s="42">
        <v>8</v>
      </c>
      <c r="G47" s="42">
        <v>7</v>
      </c>
      <c r="H47" s="42">
        <v>6</v>
      </c>
      <c r="I47" s="42">
        <v>5</v>
      </c>
      <c r="J47" s="42">
        <v>4</v>
      </c>
      <c r="K47" s="42">
        <v>3</v>
      </c>
      <c r="L47" s="42">
        <v>2</v>
      </c>
      <c r="M47" s="42">
        <v>1</v>
      </c>
      <c r="N47" s="42">
        <v>0</v>
      </c>
      <c r="O47">
        <v>10</v>
      </c>
      <c r="P47">
        <v>9</v>
      </c>
      <c r="Q47" s="42">
        <v>8</v>
      </c>
      <c r="R47" s="42">
        <v>7</v>
      </c>
      <c r="S47" s="42">
        <v>6</v>
      </c>
      <c r="T47" s="42">
        <v>5</v>
      </c>
      <c r="U47" s="42">
        <v>4</v>
      </c>
      <c r="V47" s="42">
        <v>3</v>
      </c>
      <c r="W47" s="42">
        <v>2</v>
      </c>
      <c r="X47" s="42">
        <v>1</v>
      </c>
      <c r="Y47" s="42">
        <v>0</v>
      </c>
      <c r="Z47">
        <v>10</v>
      </c>
      <c r="AA47">
        <v>9</v>
      </c>
      <c r="AB47" s="42">
        <v>8</v>
      </c>
      <c r="AC47" s="42">
        <v>7</v>
      </c>
      <c r="AD47" s="42">
        <v>6</v>
      </c>
      <c r="AE47" s="42">
        <v>5</v>
      </c>
      <c r="AF47" s="42">
        <v>4</v>
      </c>
      <c r="AG47" s="42">
        <v>3</v>
      </c>
      <c r="AH47" s="42"/>
      <c r="AI47" s="42"/>
      <c r="AJ47" s="42"/>
    </row>
    <row r="48" spans="1:36" s="30" customFormat="1" x14ac:dyDescent="0.3">
      <c r="B48" s="30" t="s">
        <v>267</v>
      </c>
      <c r="C48" s="30">
        <v>68552</v>
      </c>
      <c r="D48" s="30">
        <f>C48*1.03</f>
        <v>70608.56</v>
      </c>
      <c r="E48" s="30">
        <f t="shared" ref="E48:AG48" si="174">D48*1.03</f>
        <v>72726.816800000001</v>
      </c>
      <c r="F48" s="30">
        <f t="shared" si="174"/>
        <v>74908.621304</v>
      </c>
      <c r="G48" s="30">
        <f t="shared" si="174"/>
        <v>77155.879943120002</v>
      </c>
      <c r="H48" s="30">
        <f t="shared" si="174"/>
        <v>79470.556341413598</v>
      </c>
      <c r="I48" s="30">
        <f t="shared" si="174"/>
        <v>81854.673031656013</v>
      </c>
      <c r="J48" s="30">
        <f t="shared" si="174"/>
        <v>84310.313222605691</v>
      </c>
      <c r="K48" s="30">
        <f t="shared" si="174"/>
        <v>86839.622619283866</v>
      </c>
      <c r="L48" s="30">
        <f t="shared" si="174"/>
        <v>89444.811297862383</v>
      </c>
      <c r="M48" s="30">
        <f t="shared" si="174"/>
        <v>92128.155636798256</v>
      </c>
      <c r="N48" s="30">
        <f t="shared" si="174"/>
        <v>94892.000305902213</v>
      </c>
      <c r="O48" s="30">
        <f t="shared" si="174"/>
        <v>97738.760315079286</v>
      </c>
      <c r="P48" s="30">
        <f t="shared" si="174"/>
        <v>100670.92312453166</v>
      </c>
      <c r="Q48" s="30">
        <f t="shared" si="174"/>
        <v>103691.05081826761</v>
      </c>
      <c r="R48" s="30">
        <f t="shared" si="174"/>
        <v>106801.78234281564</v>
      </c>
      <c r="S48" s="30">
        <f t="shared" si="174"/>
        <v>110005.83581310012</v>
      </c>
      <c r="T48" s="30">
        <f t="shared" si="174"/>
        <v>113306.01088749312</v>
      </c>
      <c r="U48" s="30">
        <f t="shared" si="174"/>
        <v>116705.19121411792</v>
      </c>
      <c r="V48" s="30">
        <f t="shared" si="174"/>
        <v>120206.34695054145</v>
      </c>
      <c r="W48" s="30">
        <f t="shared" si="174"/>
        <v>123812.53735905771</v>
      </c>
      <c r="X48" s="30">
        <f t="shared" si="174"/>
        <v>127526.91347982944</v>
      </c>
      <c r="Y48" s="30">
        <f t="shared" si="174"/>
        <v>131352.72088422431</v>
      </c>
      <c r="Z48" s="30">
        <f t="shared" si="174"/>
        <v>135293.30251075103</v>
      </c>
      <c r="AA48" s="30">
        <f t="shared" si="174"/>
        <v>139352.10158607358</v>
      </c>
      <c r="AB48" s="30">
        <f t="shared" si="174"/>
        <v>143532.6646336558</v>
      </c>
      <c r="AC48" s="30">
        <f t="shared" si="174"/>
        <v>147838.64457266548</v>
      </c>
      <c r="AD48" s="30">
        <f t="shared" si="174"/>
        <v>152273.80390984545</v>
      </c>
      <c r="AE48" s="30">
        <f t="shared" si="174"/>
        <v>156842.01802714082</v>
      </c>
      <c r="AF48" s="30">
        <f t="shared" si="174"/>
        <v>161547.27856795504</v>
      </c>
      <c r="AG48" s="30">
        <f t="shared" si="174"/>
        <v>166393.69692499371</v>
      </c>
    </row>
    <row r="49" spans="1:34" s="30" customFormat="1" x14ac:dyDescent="0.3">
      <c r="B49" s="30" t="s">
        <v>268</v>
      </c>
      <c r="C49" s="30">
        <f>(C48/C46)*(C46-C47)</f>
        <v>68552</v>
      </c>
      <c r="D49" s="30">
        <f t="shared" ref="D49:H49" si="175">(D48/D46)*(D46-D47)</f>
        <v>6418.96</v>
      </c>
      <c r="E49" s="30">
        <f t="shared" si="175"/>
        <v>13223.0576</v>
      </c>
      <c r="F49" s="30">
        <f t="shared" si="175"/>
        <v>20429.623992000001</v>
      </c>
      <c r="G49" s="30">
        <f t="shared" si="175"/>
        <v>28056.683615680002</v>
      </c>
      <c r="H49" s="30">
        <f t="shared" si="175"/>
        <v>36122.980155187994</v>
      </c>
      <c r="I49" s="30">
        <f t="shared" ref="I49" si="176">(I48/I46)*(I46-I47)</f>
        <v>44648.003471812372</v>
      </c>
      <c r="J49" s="30">
        <f t="shared" ref="J49" si="177">(J48/J46)*(J46-J47)</f>
        <v>53652.017505294534</v>
      </c>
      <c r="K49" s="30">
        <f t="shared" ref="K49" si="178">(K48/K46)*(K46-K47)</f>
        <v>63156.089177660993</v>
      </c>
      <c r="L49" s="30">
        <f t="shared" ref="L49:M49" si="179">(L48/L46)*(L46-L47)</f>
        <v>73182.118334614672</v>
      </c>
      <c r="M49" s="30">
        <f t="shared" si="179"/>
        <v>83752.868760725687</v>
      </c>
      <c r="N49" s="30">
        <f t="shared" ref="N49" si="180">(N48/N46)*(N46-N47)</f>
        <v>94892.000305902213</v>
      </c>
      <c r="O49" s="30">
        <f t="shared" ref="O49" si="181">(O48/O46)*(O46-O47)</f>
        <v>8885.3418468253894</v>
      </c>
      <c r="P49" s="30">
        <f t="shared" ref="P49" si="182">(P48/P46)*(P46-P47)</f>
        <v>18303.804204460303</v>
      </c>
      <c r="Q49" s="30">
        <f t="shared" ref="Q49:R49" si="183">(Q48/Q46)*(Q46-Q47)</f>
        <v>28279.377495891167</v>
      </c>
      <c r="R49" s="30">
        <f t="shared" si="183"/>
        <v>38837.011761023867</v>
      </c>
      <c r="S49" s="30">
        <f t="shared" ref="S49" si="184">(S48/S46)*(S46-S47)</f>
        <v>50002.652642318237</v>
      </c>
      <c r="T49" s="30">
        <f t="shared" ref="T49" si="185">(T48/T46)*(T46-T47)</f>
        <v>61803.278665905338</v>
      </c>
      <c r="U49" s="30">
        <f t="shared" ref="U49" si="186">(U48/U46)*(U46-U47)</f>
        <v>74266.93986352958</v>
      </c>
      <c r="V49" s="30">
        <f t="shared" ref="V49:W49" si="187">(V48/V46)*(V46-V47)</f>
        <v>87422.797782211972</v>
      </c>
      <c r="W49" s="30">
        <f t="shared" si="187"/>
        <v>101301.16693013813</v>
      </c>
      <c r="X49" s="30">
        <f t="shared" ref="X49" si="188">(X48/X46)*(X46-X47)</f>
        <v>115933.55770893586</v>
      </c>
      <c r="Y49" s="30">
        <f t="shared" ref="Y49" si="189">(Y48/Y46)*(Y46-Y47)</f>
        <v>131352.72088422431</v>
      </c>
      <c r="Z49" s="30">
        <f t="shared" ref="Z49" si="190">(Z48/Z46)*(Z46-Z47)</f>
        <v>12299.391137341003</v>
      </c>
      <c r="AA49" s="30">
        <f t="shared" ref="AA49:AB49" si="191">(AA48/AA46)*(AA46-AA47)</f>
        <v>25336.745742922471</v>
      </c>
      <c r="AB49" s="30">
        <f t="shared" si="191"/>
        <v>39145.272172815217</v>
      </c>
      <c r="AC49" s="30">
        <f t="shared" ref="AC49" si="192">(AC48/AC46)*(AC46-AC47)</f>
        <v>53759.507117332898</v>
      </c>
      <c r="AD49" s="30">
        <f t="shared" ref="AD49" si="193">(AD48/AD46)*(AD46-AD47)</f>
        <v>69215.36541356612</v>
      </c>
      <c r="AE49" s="30">
        <f t="shared" ref="AE49" si="194">(AE48/AE46)*(AE46-AE47)</f>
        <v>85550.191651167712</v>
      </c>
      <c r="AF49" s="30">
        <f t="shared" ref="AF49:AG49" si="195">(AF48/AF46)*(AF46-AF47)</f>
        <v>102802.81363415321</v>
      </c>
      <c r="AG49" s="30">
        <f t="shared" si="195"/>
        <v>121013.59776363178</v>
      </c>
    </row>
    <row r="50" spans="1:34" x14ac:dyDescent="0.3">
      <c r="A50" t="s">
        <v>211</v>
      </c>
      <c r="B50" t="s">
        <v>265</v>
      </c>
      <c r="C50" s="42">
        <v>5</v>
      </c>
      <c r="D50">
        <v>5</v>
      </c>
      <c r="E50">
        <v>5</v>
      </c>
      <c r="F50" s="42">
        <v>5</v>
      </c>
      <c r="G50">
        <v>5</v>
      </c>
      <c r="H50">
        <v>5</v>
      </c>
      <c r="I50" s="42">
        <v>5</v>
      </c>
      <c r="J50">
        <v>5</v>
      </c>
      <c r="K50">
        <v>5</v>
      </c>
      <c r="L50" s="42">
        <v>5</v>
      </c>
      <c r="M50">
        <v>5</v>
      </c>
      <c r="N50">
        <v>5</v>
      </c>
      <c r="O50" s="42">
        <v>5</v>
      </c>
      <c r="P50">
        <v>5</v>
      </c>
      <c r="Q50">
        <v>5</v>
      </c>
      <c r="R50" s="42">
        <v>5</v>
      </c>
      <c r="S50">
        <v>5</v>
      </c>
      <c r="T50">
        <v>5</v>
      </c>
      <c r="U50" s="42">
        <v>5</v>
      </c>
      <c r="V50">
        <v>5</v>
      </c>
      <c r="W50">
        <v>5</v>
      </c>
      <c r="X50" s="42">
        <v>5</v>
      </c>
      <c r="Y50">
        <v>5</v>
      </c>
      <c r="Z50">
        <v>5</v>
      </c>
      <c r="AA50" s="42">
        <v>5</v>
      </c>
      <c r="AB50">
        <v>5</v>
      </c>
      <c r="AC50">
        <v>5</v>
      </c>
      <c r="AD50" s="42">
        <v>5</v>
      </c>
      <c r="AE50">
        <v>5</v>
      </c>
      <c r="AF50">
        <v>5</v>
      </c>
      <c r="AG50" s="42">
        <v>5</v>
      </c>
    </row>
    <row r="51" spans="1:34" x14ac:dyDescent="0.3">
      <c r="B51" t="s">
        <v>266</v>
      </c>
      <c r="C51" s="42">
        <v>1</v>
      </c>
      <c r="D51">
        <v>0</v>
      </c>
      <c r="E51">
        <v>4</v>
      </c>
      <c r="F51" s="42">
        <v>3</v>
      </c>
      <c r="G51" s="42">
        <v>2</v>
      </c>
      <c r="H51" s="42">
        <v>1</v>
      </c>
      <c r="I51" s="42">
        <v>0</v>
      </c>
      <c r="J51">
        <v>4</v>
      </c>
      <c r="K51" s="42">
        <v>3</v>
      </c>
      <c r="L51" s="42">
        <v>2</v>
      </c>
      <c r="M51" s="42">
        <v>1</v>
      </c>
      <c r="N51" s="42">
        <v>0</v>
      </c>
      <c r="O51">
        <v>4</v>
      </c>
      <c r="P51" s="42">
        <v>3</v>
      </c>
      <c r="Q51" s="42">
        <v>2</v>
      </c>
      <c r="R51" s="42">
        <v>1</v>
      </c>
      <c r="S51" s="42">
        <v>0</v>
      </c>
      <c r="T51">
        <v>4</v>
      </c>
      <c r="U51" s="42">
        <v>3</v>
      </c>
      <c r="V51" s="42">
        <v>2</v>
      </c>
      <c r="W51" s="42">
        <v>1</v>
      </c>
      <c r="X51" s="42">
        <v>0</v>
      </c>
      <c r="Y51">
        <v>4</v>
      </c>
      <c r="Z51" s="42">
        <v>3</v>
      </c>
      <c r="AA51" s="42">
        <v>2</v>
      </c>
      <c r="AB51" s="42">
        <v>1</v>
      </c>
      <c r="AC51" s="42">
        <v>0</v>
      </c>
      <c r="AD51">
        <v>4</v>
      </c>
      <c r="AE51" s="42">
        <v>3</v>
      </c>
      <c r="AF51" s="42">
        <v>2</v>
      </c>
      <c r="AG51" s="42">
        <v>1</v>
      </c>
      <c r="AH51" s="42"/>
    </row>
    <row r="52" spans="1:34" s="30" customFormat="1" x14ac:dyDescent="0.3">
      <c r="B52" s="30" t="s">
        <v>267</v>
      </c>
      <c r="C52" s="30">
        <v>6000</v>
      </c>
      <c r="D52" s="30">
        <f>C52*1.03</f>
        <v>6180</v>
      </c>
      <c r="E52" s="30">
        <f t="shared" ref="E52:AG52" si="196">D52*1.03</f>
        <v>6365.4000000000005</v>
      </c>
      <c r="F52" s="30">
        <f t="shared" si="196"/>
        <v>6556.362000000001</v>
      </c>
      <c r="G52" s="30">
        <f t="shared" si="196"/>
        <v>6753.0528600000016</v>
      </c>
      <c r="H52" s="30">
        <f t="shared" si="196"/>
        <v>6955.6444458000014</v>
      </c>
      <c r="I52" s="30">
        <f t="shared" si="196"/>
        <v>7164.3137791740019</v>
      </c>
      <c r="J52" s="30">
        <f t="shared" si="196"/>
        <v>7379.2431925492219</v>
      </c>
      <c r="K52" s="30">
        <f t="shared" si="196"/>
        <v>7600.6204883256987</v>
      </c>
      <c r="L52" s="30">
        <f t="shared" si="196"/>
        <v>7828.6391029754695</v>
      </c>
      <c r="M52" s="30">
        <f t="shared" si="196"/>
        <v>8063.4982760647335</v>
      </c>
      <c r="N52" s="30">
        <f t="shared" si="196"/>
        <v>8305.4032243466754</v>
      </c>
      <c r="O52" s="30">
        <f t="shared" si="196"/>
        <v>8554.5653210770761</v>
      </c>
      <c r="P52" s="30">
        <f t="shared" si="196"/>
        <v>8811.202280709389</v>
      </c>
      <c r="Q52" s="30">
        <f t="shared" si="196"/>
        <v>9075.5383491306711</v>
      </c>
      <c r="R52" s="30">
        <f t="shared" si="196"/>
        <v>9347.8044996045919</v>
      </c>
      <c r="S52" s="30">
        <f t="shared" si="196"/>
        <v>9628.2386345927298</v>
      </c>
      <c r="T52" s="30">
        <f t="shared" si="196"/>
        <v>9917.0857936305129</v>
      </c>
      <c r="U52" s="30">
        <f t="shared" si="196"/>
        <v>10214.598367439428</v>
      </c>
      <c r="V52" s="30">
        <f t="shared" si="196"/>
        <v>10521.036318462611</v>
      </c>
      <c r="W52" s="30">
        <f t="shared" si="196"/>
        <v>10836.66740801649</v>
      </c>
      <c r="X52" s="30">
        <f t="shared" si="196"/>
        <v>11161.767430256985</v>
      </c>
      <c r="Y52" s="30">
        <f t="shared" si="196"/>
        <v>11496.620453164694</v>
      </c>
      <c r="Z52" s="30">
        <f t="shared" si="196"/>
        <v>11841.519066759636</v>
      </c>
      <c r="AA52" s="30">
        <f t="shared" si="196"/>
        <v>12196.764638762426</v>
      </c>
      <c r="AB52" s="30">
        <f t="shared" si="196"/>
        <v>12562.6675779253</v>
      </c>
      <c r="AC52" s="30">
        <f t="shared" si="196"/>
        <v>12939.54760526306</v>
      </c>
      <c r="AD52" s="30">
        <f t="shared" si="196"/>
        <v>13327.734033420953</v>
      </c>
      <c r="AE52" s="30">
        <f t="shared" si="196"/>
        <v>13727.566054423582</v>
      </c>
      <c r="AF52" s="30">
        <f t="shared" si="196"/>
        <v>14139.39303605629</v>
      </c>
      <c r="AG52" s="30">
        <f t="shared" si="196"/>
        <v>14563.57482713798</v>
      </c>
    </row>
    <row r="53" spans="1:34" s="30" customFormat="1" x14ac:dyDescent="0.3">
      <c r="B53" s="30" t="s">
        <v>268</v>
      </c>
      <c r="C53" s="30">
        <f>(C52/C50)*(C50-C51)</f>
        <v>4800</v>
      </c>
      <c r="D53" s="30">
        <f t="shared" ref="D53:M53" si="197">(D52/D50)*(D50-D51)</f>
        <v>6180</v>
      </c>
      <c r="E53" s="30">
        <f t="shared" si="197"/>
        <v>1273.0800000000002</v>
      </c>
      <c r="F53" s="30">
        <f t="shared" si="197"/>
        <v>2622.5448000000006</v>
      </c>
      <c r="G53" s="30">
        <f t="shared" si="197"/>
        <v>4051.8317160000006</v>
      </c>
      <c r="H53" s="30">
        <f t="shared" si="197"/>
        <v>5564.5155566400008</v>
      </c>
      <c r="I53" s="30">
        <f t="shared" si="197"/>
        <v>7164.313779174001</v>
      </c>
      <c r="J53" s="30">
        <f t="shared" si="197"/>
        <v>1475.8486385098445</v>
      </c>
      <c r="K53" s="30">
        <f t="shared" si="197"/>
        <v>3040.2481953302795</v>
      </c>
      <c r="L53" s="30">
        <f t="shared" si="197"/>
        <v>4697.1834617852819</v>
      </c>
      <c r="M53" s="30">
        <f t="shared" si="197"/>
        <v>6450.7986208517868</v>
      </c>
      <c r="N53" s="30">
        <f>(N52/N50)*(N50-N51)</f>
        <v>8305.4032243466754</v>
      </c>
      <c r="O53" s="30">
        <f t="shared" ref="O53" si="198">(O52/O50)*(O50-O51)</f>
        <v>1710.9130642154153</v>
      </c>
      <c r="P53" s="30">
        <f t="shared" ref="P53" si="199">(P52/P50)*(P50-P51)</f>
        <v>3524.4809122837555</v>
      </c>
      <c r="Q53" s="30">
        <f t="shared" ref="Q53:R53" si="200">(Q52/Q50)*(Q50-Q51)</f>
        <v>5445.323009478403</v>
      </c>
      <c r="R53" s="30">
        <f t="shared" si="200"/>
        <v>7478.2435996836739</v>
      </c>
      <c r="S53" s="30">
        <f t="shared" ref="S53" si="201">(S52/S50)*(S50-S51)</f>
        <v>9628.2386345927298</v>
      </c>
      <c r="T53" s="30">
        <f t="shared" ref="T53" si="202">(T52/T50)*(T50-T51)</f>
        <v>1983.4171587261026</v>
      </c>
      <c r="U53" s="30">
        <f t="shared" ref="U53" si="203">(U52/U50)*(U50-U51)</f>
        <v>4085.8393469757712</v>
      </c>
      <c r="V53" s="30">
        <f t="shared" ref="V53" si="204">(V52/V50)*(V50-V51)</f>
        <v>6312.6217910775667</v>
      </c>
      <c r="W53" s="30">
        <f t="shared" ref="W53" si="205">(W52/W50)*(W50-W51)</f>
        <v>8669.3339264131919</v>
      </c>
      <c r="X53" s="30">
        <f t="shared" ref="X53" si="206">(X52/X50)*(X50-X51)</f>
        <v>11161.767430256985</v>
      </c>
      <c r="Y53" s="30">
        <f t="shared" ref="Y53" si="207">(Y52/Y50)*(Y50-Y51)</f>
        <v>2299.3240906329388</v>
      </c>
      <c r="Z53" s="30">
        <f t="shared" ref="Z53" si="208">(Z52/Z50)*(Z50-Z51)</f>
        <v>4736.6076267038543</v>
      </c>
      <c r="AA53" s="30">
        <f t="shared" ref="AA53" si="209">(AA52/AA50)*(AA50-AA51)</f>
        <v>7318.0587832574565</v>
      </c>
      <c r="AB53" s="30">
        <f t="shared" ref="AB53:AC53" si="210">(AB52/AB50)*(AB50-AB51)</f>
        <v>10050.134062340239</v>
      </c>
      <c r="AC53" s="30">
        <f t="shared" si="210"/>
        <v>12939.54760526306</v>
      </c>
      <c r="AD53" s="30">
        <f t="shared" ref="AD53" si="211">(AD52/AD50)*(AD50-AD51)</f>
        <v>2665.5468066841904</v>
      </c>
      <c r="AE53" s="30">
        <f t="shared" ref="AE53" si="212">(AE52/AE50)*(AE50-AE51)</f>
        <v>5491.026421769433</v>
      </c>
      <c r="AF53" s="30">
        <f t="shared" ref="AF53:AG53" si="213">(AF52/AF50)*(AF50-AF51)</f>
        <v>8483.635821633774</v>
      </c>
      <c r="AG53" s="30">
        <f t="shared" si="213"/>
        <v>11650.859861710383</v>
      </c>
    </row>
    <row r="54" spans="1:34" x14ac:dyDescent="0.3">
      <c r="A54" t="s">
        <v>212</v>
      </c>
      <c r="B54" t="s">
        <v>265</v>
      </c>
      <c r="C54" s="42">
        <v>10</v>
      </c>
      <c r="D54">
        <v>10</v>
      </c>
      <c r="E54">
        <v>10</v>
      </c>
      <c r="F54" s="42">
        <v>10</v>
      </c>
      <c r="G54">
        <v>10</v>
      </c>
      <c r="H54">
        <v>10</v>
      </c>
      <c r="I54" s="42">
        <v>10</v>
      </c>
      <c r="J54">
        <v>10</v>
      </c>
      <c r="K54">
        <v>10</v>
      </c>
      <c r="L54" s="42">
        <v>10</v>
      </c>
      <c r="M54">
        <v>10</v>
      </c>
      <c r="N54">
        <v>10</v>
      </c>
      <c r="O54" s="42">
        <v>10</v>
      </c>
      <c r="P54">
        <v>10</v>
      </c>
      <c r="Q54">
        <v>10</v>
      </c>
      <c r="R54" s="42">
        <v>10</v>
      </c>
      <c r="S54">
        <v>10</v>
      </c>
      <c r="T54">
        <v>10</v>
      </c>
      <c r="U54" s="42">
        <v>10</v>
      </c>
      <c r="V54">
        <v>10</v>
      </c>
      <c r="W54">
        <v>10</v>
      </c>
      <c r="X54" s="42">
        <v>10</v>
      </c>
      <c r="Y54">
        <v>10</v>
      </c>
      <c r="Z54">
        <v>10</v>
      </c>
      <c r="AA54" s="42">
        <v>10</v>
      </c>
      <c r="AB54">
        <v>10</v>
      </c>
      <c r="AC54">
        <v>10</v>
      </c>
      <c r="AD54" s="42">
        <v>10</v>
      </c>
      <c r="AE54">
        <v>10</v>
      </c>
      <c r="AF54">
        <v>10</v>
      </c>
      <c r="AG54" s="42">
        <v>10</v>
      </c>
    </row>
    <row r="55" spans="1:34" x14ac:dyDescent="0.3">
      <c r="B55" t="s">
        <v>266</v>
      </c>
      <c r="C55" s="42">
        <v>9</v>
      </c>
      <c r="D55">
        <v>8</v>
      </c>
      <c r="E55">
        <v>7</v>
      </c>
      <c r="F55" s="42">
        <v>6</v>
      </c>
      <c r="G55" s="42">
        <v>5</v>
      </c>
      <c r="H55" s="42">
        <v>4</v>
      </c>
      <c r="I55" s="42">
        <v>3</v>
      </c>
      <c r="J55" s="42">
        <v>2</v>
      </c>
      <c r="K55" s="42">
        <v>1</v>
      </c>
      <c r="L55" s="42">
        <v>0</v>
      </c>
      <c r="M55" s="42">
        <v>9</v>
      </c>
      <c r="N55">
        <v>8</v>
      </c>
      <c r="O55">
        <v>7</v>
      </c>
      <c r="P55" s="42">
        <v>6</v>
      </c>
      <c r="Q55" s="42">
        <v>5</v>
      </c>
      <c r="R55" s="42">
        <v>4</v>
      </c>
      <c r="S55" s="42">
        <v>3</v>
      </c>
      <c r="T55" s="42">
        <v>2</v>
      </c>
      <c r="U55" s="42">
        <v>1</v>
      </c>
      <c r="V55" s="42">
        <v>0</v>
      </c>
      <c r="W55" s="42">
        <v>9</v>
      </c>
      <c r="X55">
        <v>8</v>
      </c>
      <c r="Y55">
        <v>7</v>
      </c>
      <c r="Z55" s="42">
        <v>6</v>
      </c>
      <c r="AA55" s="42">
        <v>5</v>
      </c>
      <c r="AB55" s="42">
        <v>4</v>
      </c>
      <c r="AC55" s="42">
        <v>3</v>
      </c>
      <c r="AD55" s="42">
        <v>2</v>
      </c>
      <c r="AE55" s="42">
        <v>1</v>
      </c>
      <c r="AF55" s="42">
        <v>0</v>
      </c>
      <c r="AG55" s="42">
        <v>9</v>
      </c>
    </row>
    <row r="56" spans="1:34" s="30" customFormat="1" x14ac:dyDescent="0.3">
      <c r="B56" s="30" t="s">
        <v>267</v>
      </c>
      <c r="C56" s="30">
        <v>15500</v>
      </c>
      <c r="D56" s="30">
        <f>C56*1.03</f>
        <v>15965</v>
      </c>
      <c r="E56" s="30">
        <f t="shared" ref="E56:AG56" si="214">D56*1.03</f>
        <v>16443.95</v>
      </c>
      <c r="F56" s="30">
        <f t="shared" si="214"/>
        <v>16937.268500000002</v>
      </c>
      <c r="G56" s="30">
        <f t="shared" si="214"/>
        <v>17445.386555000001</v>
      </c>
      <c r="H56" s="30">
        <f t="shared" si="214"/>
        <v>17968.748151650001</v>
      </c>
      <c r="I56" s="30">
        <f t="shared" si="214"/>
        <v>18507.810596199502</v>
      </c>
      <c r="J56" s="30">
        <f t="shared" si="214"/>
        <v>19063.044914085487</v>
      </c>
      <c r="K56" s="30">
        <f t="shared" si="214"/>
        <v>19634.936261508054</v>
      </c>
      <c r="L56" s="30">
        <f t="shared" si="214"/>
        <v>20223.984349353297</v>
      </c>
      <c r="M56" s="30">
        <f t="shared" si="214"/>
        <v>20830.703879833898</v>
      </c>
      <c r="N56" s="30">
        <f t="shared" si="214"/>
        <v>21455.624996228915</v>
      </c>
      <c r="O56" s="30">
        <f t="shared" si="214"/>
        <v>22099.293746115782</v>
      </c>
      <c r="P56" s="30">
        <f t="shared" si="214"/>
        <v>22762.272558499255</v>
      </c>
      <c r="Q56" s="30">
        <f t="shared" si="214"/>
        <v>23445.140735254234</v>
      </c>
      <c r="R56" s="30">
        <f t="shared" si="214"/>
        <v>24148.494957311861</v>
      </c>
      <c r="S56" s="30">
        <f t="shared" si="214"/>
        <v>24872.949806031218</v>
      </c>
      <c r="T56" s="30">
        <f t="shared" si="214"/>
        <v>25619.138300212155</v>
      </c>
      <c r="U56" s="30">
        <f t="shared" si="214"/>
        <v>26387.712449218521</v>
      </c>
      <c r="V56" s="30">
        <f t="shared" si="214"/>
        <v>27179.343822695078</v>
      </c>
      <c r="W56" s="30">
        <f t="shared" si="214"/>
        <v>27994.724137375932</v>
      </c>
      <c r="X56" s="30">
        <f t="shared" si="214"/>
        <v>28834.565861497209</v>
      </c>
      <c r="Y56" s="30">
        <f t="shared" si="214"/>
        <v>29699.602837342125</v>
      </c>
      <c r="Z56" s="30">
        <f t="shared" si="214"/>
        <v>30590.59092246239</v>
      </c>
      <c r="AA56" s="30">
        <f t="shared" si="214"/>
        <v>31508.308650136263</v>
      </c>
      <c r="AB56" s="30">
        <f t="shared" si="214"/>
        <v>32453.557909640353</v>
      </c>
      <c r="AC56" s="30">
        <f t="shared" si="214"/>
        <v>33427.164646929567</v>
      </c>
      <c r="AD56" s="30">
        <f t="shared" si="214"/>
        <v>34429.979586337453</v>
      </c>
      <c r="AE56" s="30">
        <f t="shared" si="214"/>
        <v>35462.878973927574</v>
      </c>
      <c r="AF56" s="30">
        <f t="shared" si="214"/>
        <v>36526.765343145402</v>
      </c>
      <c r="AG56" s="30">
        <f t="shared" si="214"/>
        <v>37622.568303439766</v>
      </c>
    </row>
    <row r="57" spans="1:34" s="30" customFormat="1" x14ac:dyDescent="0.3">
      <c r="B57" s="30" t="s">
        <v>268</v>
      </c>
      <c r="C57" s="30">
        <f>(C56/C54)*(C54-C55)</f>
        <v>1550</v>
      </c>
      <c r="D57" s="30">
        <f t="shared" ref="D57:P57" si="215">(D56/D54)*(D54-D55)</f>
        <v>3193</v>
      </c>
      <c r="E57" s="30">
        <f t="shared" si="215"/>
        <v>4933.1849999999995</v>
      </c>
      <c r="F57" s="30">
        <f t="shared" si="215"/>
        <v>6774.907400000001</v>
      </c>
      <c r="G57" s="30">
        <f t="shared" si="215"/>
        <v>8722.6932775000005</v>
      </c>
      <c r="H57" s="30">
        <f t="shared" si="215"/>
        <v>10781.248890990002</v>
      </c>
      <c r="I57" s="30">
        <f t="shared" si="215"/>
        <v>12955.467417339651</v>
      </c>
      <c r="J57" s="30">
        <f t="shared" si="215"/>
        <v>15250.43593126839</v>
      </c>
      <c r="K57" s="30">
        <f t="shared" si="215"/>
        <v>17671.442635357249</v>
      </c>
      <c r="L57" s="30">
        <f t="shared" si="215"/>
        <v>20223.984349353297</v>
      </c>
      <c r="M57" s="30">
        <f t="shared" si="215"/>
        <v>2083.07038798339</v>
      </c>
      <c r="N57" s="30">
        <f t="shared" si="215"/>
        <v>4291.1249992457833</v>
      </c>
      <c r="O57" s="30">
        <f t="shared" si="215"/>
        <v>6629.7881238347345</v>
      </c>
      <c r="P57" s="30">
        <f t="shared" si="215"/>
        <v>9104.9090233997013</v>
      </c>
      <c r="Q57" s="30">
        <f>(Q56/Q54)*(Q54-Q55)</f>
        <v>11722.570367627119</v>
      </c>
      <c r="R57" s="30">
        <f t="shared" ref="R57" si="216">(R56/R54)*(R54-R55)</f>
        <v>14489.096974387116</v>
      </c>
      <c r="S57" s="30">
        <f t="shared" ref="S57" si="217">(S56/S54)*(S54-S55)</f>
        <v>17411.064864221855</v>
      </c>
      <c r="T57" s="30">
        <f t="shared" ref="T57" si="218">(T56/T54)*(T54-T55)</f>
        <v>20495.310640169722</v>
      </c>
      <c r="U57" s="30">
        <f t="shared" ref="U57" si="219">(U56/U54)*(U54-U55)</f>
        <v>23748.941204296669</v>
      </c>
      <c r="V57" s="30">
        <f t="shared" ref="V57" si="220">(V56/V54)*(V54-V55)</f>
        <v>27179.343822695078</v>
      </c>
      <c r="W57" s="30">
        <f t="shared" ref="W57" si="221">(W56/W54)*(W54-W55)</f>
        <v>2799.4724137375933</v>
      </c>
      <c r="X57" s="30">
        <f t="shared" ref="X57" si="222">(X56/X54)*(X54-X55)</f>
        <v>5766.9131722994416</v>
      </c>
      <c r="Y57" s="30">
        <f t="shared" ref="Y57" si="223">(Y56/Y54)*(Y54-Y55)</f>
        <v>8909.8808512026371</v>
      </c>
      <c r="Z57" s="30">
        <f t="shared" ref="Z57" si="224">(Z56/Z54)*(Z54-Z55)</f>
        <v>12236.236368984955</v>
      </c>
      <c r="AA57" s="30">
        <f t="shared" ref="AA57" si="225">(AA56/AA54)*(AA54-AA55)</f>
        <v>15754.154325068132</v>
      </c>
      <c r="AB57" s="30">
        <f t="shared" ref="AB57" si="226">(AB56/AB54)*(AB54-AB55)</f>
        <v>19472.134745784213</v>
      </c>
      <c r="AC57" s="30">
        <f t="shared" ref="AC57" si="227">(AC56/AC54)*(AC54-AC55)</f>
        <v>23399.015252850699</v>
      </c>
      <c r="AD57" s="30">
        <f>(AD56/AD54)*(AD54-AD55)</f>
        <v>27543.983669069963</v>
      </c>
      <c r="AE57" s="30">
        <f t="shared" ref="AE57" si="228">(AE56/AE54)*(AE54-AE55)</f>
        <v>31916.591076534816</v>
      </c>
      <c r="AF57" s="30">
        <f t="shared" ref="AF57" si="229">(AF56/AF54)*(AF54-AF55)</f>
        <v>36526.765343145402</v>
      </c>
      <c r="AG57" s="30">
        <f t="shared" ref="AG57" si="230">(AG56/AG54)*(AG54-AG55)</f>
        <v>3762.2568303439766</v>
      </c>
    </row>
    <row r="58" spans="1:34" x14ac:dyDescent="0.3">
      <c r="A58" t="s">
        <v>213</v>
      </c>
      <c r="B58" t="s">
        <v>265</v>
      </c>
      <c r="C58" s="42">
        <v>30</v>
      </c>
      <c r="D58">
        <v>30</v>
      </c>
      <c r="E58">
        <v>30</v>
      </c>
      <c r="F58" s="42">
        <v>30</v>
      </c>
      <c r="G58">
        <v>30</v>
      </c>
      <c r="H58">
        <v>30</v>
      </c>
      <c r="I58" s="42">
        <v>30</v>
      </c>
      <c r="J58">
        <v>30</v>
      </c>
      <c r="K58">
        <v>30</v>
      </c>
      <c r="L58" s="42">
        <v>30</v>
      </c>
      <c r="M58">
        <v>30</v>
      </c>
      <c r="N58">
        <v>30</v>
      </c>
      <c r="O58" s="42">
        <v>30</v>
      </c>
      <c r="P58">
        <v>30</v>
      </c>
      <c r="Q58">
        <v>30</v>
      </c>
      <c r="R58" s="42">
        <v>30</v>
      </c>
      <c r="S58">
        <v>30</v>
      </c>
      <c r="T58">
        <v>30</v>
      </c>
      <c r="U58" s="42">
        <v>30</v>
      </c>
      <c r="V58">
        <v>30</v>
      </c>
      <c r="W58">
        <v>30</v>
      </c>
      <c r="X58" s="42">
        <v>30</v>
      </c>
      <c r="Y58">
        <v>30</v>
      </c>
      <c r="Z58">
        <v>30</v>
      </c>
      <c r="AA58" s="42">
        <v>30</v>
      </c>
      <c r="AB58">
        <v>30</v>
      </c>
      <c r="AC58">
        <v>30</v>
      </c>
      <c r="AD58" s="42">
        <v>30</v>
      </c>
      <c r="AE58">
        <v>30</v>
      </c>
      <c r="AF58">
        <v>30</v>
      </c>
      <c r="AG58" s="42">
        <v>30</v>
      </c>
    </row>
    <row r="59" spans="1:34" x14ac:dyDescent="0.3">
      <c r="B59" t="s">
        <v>266</v>
      </c>
      <c r="C59" s="42">
        <v>29</v>
      </c>
      <c r="D59">
        <v>28</v>
      </c>
      <c r="E59">
        <v>27</v>
      </c>
      <c r="F59" s="42">
        <v>26</v>
      </c>
      <c r="G59">
        <v>25</v>
      </c>
      <c r="H59">
        <v>24</v>
      </c>
      <c r="I59" s="42">
        <v>23</v>
      </c>
      <c r="J59">
        <v>22</v>
      </c>
      <c r="K59">
        <v>21</v>
      </c>
      <c r="L59" s="42">
        <v>20</v>
      </c>
      <c r="M59">
        <v>19</v>
      </c>
      <c r="N59">
        <v>18</v>
      </c>
      <c r="O59" s="42">
        <v>17</v>
      </c>
      <c r="P59">
        <v>16</v>
      </c>
      <c r="Q59">
        <v>15</v>
      </c>
      <c r="R59" s="42">
        <v>14</v>
      </c>
      <c r="S59">
        <v>13</v>
      </c>
      <c r="T59">
        <v>12</v>
      </c>
      <c r="U59" s="42">
        <v>11</v>
      </c>
      <c r="V59">
        <v>10</v>
      </c>
      <c r="W59">
        <v>9</v>
      </c>
      <c r="X59" s="42">
        <v>8</v>
      </c>
      <c r="Y59">
        <v>7</v>
      </c>
      <c r="Z59">
        <v>6</v>
      </c>
      <c r="AA59" s="42">
        <v>5</v>
      </c>
      <c r="AB59">
        <v>4</v>
      </c>
      <c r="AC59">
        <v>3</v>
      </c>
      <c r="AD59" s="42">
        <v>2</v>
      </c>
      <c r="AE59">
        <v>1</v>
      </c>
      <c r="AF59">
        <v>0</v>
      </c>
      <c r="AG59" s="42">
        <v>29</v>
      </c>
    </row>
    <row r="60" spans="1:34" s="30" customFormat="1" x14ac:dyDescent="0.3">
      <c r="B60" s="30" t="s">
        <v>267</v>
      </c>
      <c r="C60" s="30">
        <v>51646</v>
      </c>
      <c r="D60" s="30">
        <f>C60*1.03</f>
        <v>53195.380000000005</v>
      </c>
      <c r="E60" s="30">
        <f t="shared" ref="E60:AG60" si="231">D60*1.03</f>
        <v>54791.241400000006</v>
      </c>
      <c r="F60" s="30">
        <f t="shared" si="231"/>
        <v>56434.978642000009</v>
      </c>
      <c r="G60" s="30">
        <f t="shared" si="231"/>
        <v>58128.028001260012</v>
      </c>
      <c r="H60" s="30">
        <f t="shared" si="231"/>
        <v>59871.868841297815</v>
      </c>
      <c r="I60" s="30">
        <f t="shared" si="231"/>
        <v>61668.024906536753</v>
      </c>
      <c r="J60" s="30">
        <f t="shared" si="231"/>
        <v>63518.065653732854</v>
      </c>
      <c r="K60" s="30">
        <f t="shared" si="231"/>
        <v>65423.60762334484</v>
      </c>
      <c r="L60" s="30">
        <f t="shared" si="231"/>
        <v>67386.315852045183</v>
      </c>
      <c r="M60" s="30">
        <f t="shared" si="231"/>
        <v>69407.905327606539</v>
      </c>
      <c r="N60" s="30">
        <f t="shared" si="231"/>
        <v>71490.142487434743</v>
      </c>
      <c r="O60" s="30">
        <f t="shared" si="231"/>
        <v>73634.846762057787</v>
      </c>
      <c r="P60" s="30">
        <f t="shared" si="231"/>
        <v>75843.892164919525</v>
      </c>
      <c r="Q60" s="30">
        <f t="shared" si="231"/>
        <v>78119.20892986712</v>
      </c>
      <c r="R60" s="30">
        <f t="shared" si="231"/>
        <v>80462.785197763136</v>
      </c>
      <c r="S60" s="30">
        <f t="shared" si="231"/>
        <v>82876.668753696038</v>
      </c>
      <c r="T60" s="30">
        <f t="shared" si="231"/>
        <v>85362.968816306922</v>
      </c>
      <c r="U60" s="30">
        <f t="shared" si="231"/>
        <v>87923.857880796131</v>
      </c>
      <c r="V60" s="30">
        <f t="shared" si="231"/>
        <v>90561.573617220012</v>
      </c>
      <c r="W60" s="30">
        <f t="shared" si="231"/>
        <v>93278.420825736612</v>
      </c>
      <c r="X60" s="30">
        <f t="shared" si="231"/>
        <v>96076.773450508714</v>
      </c>
      <c r="Y60" s="30">
        <f t="shared" si="231"/>
        <v>98959.076654023971</v>
      </c>
      <c r="Z60" s="30">
        <f t="shared" si="231"/>
        <v>101927.84895364469</v>
      </c>
      <c r="AA60" s="30">
        <f t="shared" si="231"/>
        <v>104985.68442225402</v>
      </c>
      <c r="AB60" s="30">
        <f t="shared" si="231"/>
        <v>108135.25495492165</v>
      </c>
      <c r="AC60" s="30">
        <f t="shared" si="231"/>
        <v>111379.3126035693</v>
      </c>
      <c r="AD60" s="30">
        <f t="shared" si="231"/>
        <v>114720.69198167638</v>
      </c>
      <c r="AE60" s="30">
        <f t="shared" si="231"/>
        <v>118162.31274112668</v>
      </c>
      <c r="AF60" s="30">
        <f t="shared" si="231"/>
        <v>121707.18212336049</v>
      </c>
      <c r="AG60" s="30">
        <f t="shared" si="231"/>
        <v>125358.39758706131</v>
      </c>
    </row>
    <row r="61" spans="1:34" s="30" customFormat="1" x14ac:dyDescent="0.3">
      <c r="B61" s="30" t="s">
        <v>268</v>
      </c>
      <c r="C61" s="30">
        <f>(C60/C58)*(C58-C59)</f>
        <v>1721.5333333333333</v>
      </c>
      <c r="D61" s="30">
        <f t="shared" ref="D61:AG61" si="232">(D60/D58)*(D58-D59)</f>
        <v>3546.358666666667</v>
      </c>
      <c r="E61" s="30">
        <f t="shared" si="232"/>
        <v>5479.1241400000008</v>
      </c>
      <c r="F61" s="30">
        <f t="shared" si="232"/>
        <v>7524.6638189333344</v>
      </c>
      <c r="G61" s="30">
        <f t="shared" si="232"/>
        <v>9688.0046668766699</v>
      </c>
      <c r="H61" s="30">
        <f t="shared" si="232"/>
        <v>11974.373768259564</v>
      </c>
      <c r="I61" s="30">
        <f t="shared" si="232"/>
        <v>14389.20581152524</v>
      </c>
      <c r="J61" s="30">
        <f t="shared" si="232"/>
        <v>16938.150840995429</v>
      </c>
      <c r="K61" s="30">
        <f t="shared" si="232"/>
        <v>19627.082287003454</v>
      </c>
      <c r="L61" s="30">
        <f t="shared" si="232"/>
        <v>22462.105284015059</v>
      </c>
      <c r="M61" s="30">
        <f t="shared" si="232"/>
        <v>25449.565286789064</v>
      </c>
      <c r="N61" s="30">
        <f t="shared" si="232"/>
        <v>28596.0569949739</v>
      </c>
      <c r="O61" s="30">
        <f t="shared" si="232"/>
        <v>31908.433596891708</v>
      </c>
      <c r="P61" s="30">
        <f t="shared" si="232"/>
        <v>35393.816343629107</v>
      </c>
      <c r="Q61" s="30">
        <f t="shared" si="232"/>
        <v>39059.60446493356</v>
      </c>
      <c r="R61" s="30">
        <f t="shared" si="232"/>
        <v>42913.485438807009</v>
      </c>
      <c r="S61" s="30">
        <f t="shared" si="232"/>
        <v>46963.445627094428</v>
      </c>
      <c r="T61" s="30">
        <f t="shared" si="232"/>
        <v>51217.78128978415</v>
      </c>
      <c r="U61" s="30">
        <f t="shared" si="232"/>
        <v>55685.109991170881</v>
      </c>
      <c r="V61" s="30">
        <f t="shared" si="232"/>
        <v>60374.382411480008</v>
      </c>
      <c r="W61" s="30">
        <f t="shared" si="232"/>
        <v>65294.894578015628</v>
      </c>
      <c r="X61" s="30">
        <f t="shared" si="232"/>
        <v>70456.300530373061</v>
      </c>
      <c r="Y61" s="30">
        <f t="shared" si="232"/>
        <v>75868.62543475171</v>
      </c>
      <c r="Z61" s="30">
        <f t="shared" si="232"/>
        <v>81542.279162915744</v>
      </c>
      <c r="AA61" s="30">
        <f t="shared" si="232"/>
        <v>87488.070351878356</v>
      </c>
      <c r="AB61" s="30">
        <f t="shared" si="232"/>
        <v>93717.2209609321</v>
      </c>
      <c r="AC61" s="30">
        <f t="shared" si="232"/>
        <v>100241.38134321236</v>
      </c>
      <c r="AD61" s="30">
        <f t="shared" si="232"/>
        <v>107072.64584956462</v>
      </c>
      <c r="AE61" s="30">
        <f t="shared" si="232"/>
        <v>114223.56898308912</v>
      </c>
      <c r="AF61" s="30">
        <f t="shared" si="232"/>
        <v>121707.18212336049</v>
      </c>
      <c r="AG61" s="30">
        <f t="shared" si="232"/>
        <v>4178.6132529020433</v>
      </c>
    </row>
    <row r="62" spans="1:34" x14ac:dyDescent="0.3">
      <c r="A62" t="s">
        <v>214</v>
      </c>
      <c r="B62" t="s">
        <v>265</v>
      </c>
      <c r="C62" s="42">
        <v>35</v>
      </c>
      <c r="D62">
        <v>35</v>
      </c>
      <c r="E62">
        <v>35</v>
      </c>
      <c r="F62" s="42">
        <v>35</v>
      </c>
      <c r="G62">
        <v>35</v>
      </c>
      <c r="H62">
        <v>35</v>
      </c>
      <c r="I62" s="42">
        <v>35</v>
      </c>
      <c r="J62">
        <v>35</v>
      </c>
      <c r="K62">
        <v>35</v>
      </c>
      <c r="L62" s="42">
        <v>35</v>
      </c>
      <c r="M62">
        <v>35</v>
      </c>
      <c r="N62">
        <v>35</v>
      </c>
      <c r="O62" s="42">
        <v>35</v>
      </c>
      <c r="P62">
        <v>35</v>
      </c>
      <c r="Q62">
        <v>35</v>
      </c>
      <c r="R62" s="42">
        <v>35</v>
      </c>
      <c r="S62">
        <v>35</v>
      </c>
      <c r="T62">
        <v>35</v>
      </c>
      <c r="U62" s="42">
        <v>35</v>
      </c>
      <c r="V62">
        <v>35</v>
      </c>
      <c r="W62">
        <v>35</v>
      </c>
      <c r="X62" s="42">
        <v>35</v>
      </c>
      <c r="Y62">
        <v>35</v>
      </c>
      <c r="Z62">
        <v>35</v>
      </c>
      <c r="AA62" s="42">
        <v>35</v>
      </c>
      <c r="AB62">
        <v>35</v>
      </c>
      <c r="AC62">
        <v>35</v>
      </c>
      <c r="AD62" s="42">
        <v>35</v>
      </c>
      <c r="AE62">
        <v>35</v>
      </c>
      <c r="AF62">
        <v>35</v>
      </c>
      <c r="AG62" s="42">
        <v>35</v>
      </c>
    </row>
    <row r="63" spans="1:34" x14ac:dyDescent="0.3">
      <c r="B63" t="s">
        <v>266</v>
      </c>
      <c r="C63" s="42">
        <v>34</v>
      </c>
      <c r="D63">
        <v>33</v>
      </c>
      <c r="E63">
        <v>32</v>
      </c>
      <c r="F63" s="42">
        <v>31</v>
      </c>
      <c r="G63" s="42">
        <v>30</v>
      </c>
      <c r="H63">
        <v>29</v>
      </c>
      <c r="I63">
        <v>28</v>
      </c>
      <c r="J63" s="42">
        <v>27</v>
      </c>
      <c r="K63" s="42">
        <v>26</v>
      </c>
      <c r="L63">
        <v>25</v>
      </c>
      <c r="M63">
        <v>24</v>
      </c>
      <c r="N63" s="42">
        <v>23</v>
      </c>
      <c r="O63" s="42">
        <v>22</v>
      </c>
      <c r="P63">
        <v>21</v>
      </c>
      <c r="Q63">
        <v>20</v>
      </c>
      <c r="R63" s="42">
        <v>19</v>
      </c>
      <c r="S63" s="42">
        <v>18</v>
      </c>
      <c r="T63">
        <v>17</v>
      </c>
      <c r="U63">
        <v>16</v>
      </c>
      <c r="V63" s="42">
        <v>15</v>
      </c>
      <c r="W63" s="42">
        <v>14</v>
      </c>
      <c r="X63">
        <v>13</v>
      </c>
      <c r="Y63">
        <v>12</v>
      </c>
      <c r="Z63" s="42">
        <v>11</v>
      </c>
      <c r="AA63" s="42">
        <v>10</v>
      </c>
      <c r="AB63">
        <v>9</v>
      </c>
      <c r="AC63">
        <v>8</v>
      </c>
      <c r="AD63" s="42">
        <v>7</v>
      </c>
      <c r="AE63" s="42">
        <v>6</v>
      </c>
      <c r="AF63">
        <v>5</v>
      </c>
      <c r="AG63">
        <v>4</v>
      </c>
    </row>
    <row r="64" spans="1:34" s="30" customFormat="1" x14ac:dyDescent="0.3">
      <c r="B64" s="30" t="s">
        <v>267</v>
      </c>
      <c r="C64" s="30">
        <v>423846</v>
      </c>
      <c r="D64" s="30">
        <f>C64*1.03</f>
        <v>436561.38</v>
      </c>
      <c r="E64" s="30">
        <f t="shared" ref="E64:AF64" si="233">D64*1.03</f>
        <v>449658.22140000004</v>
      </c>
      <c r="F64" s="30">
        <f t="shared" si="233"/>
        <v>463147.96804200008</v>
      </c>
      <c r="G64" s="30">
        <f t="shared" si="233"/>
        <v>477042.40708326007</v>
      </c>
      <c r="H64" s="30">
        <f t="shared" si="233"/>
        <v>491353.6792957579</v>
      </c>
      <c r="I64" s="30">
        <f t="shared" si="233"/>
        <v>506094.28967463068</v>
      </c>
      <c r="J64" s="30">
        <f t="shared" si="233"/>
        <v>521277.11836486962</v>
      </c>
      <c r="K64" s="30">
        <f t="shared" si="233"/>
        <v>536915.43191581569</v>
      </c>
      <c r="L64" s="30">
        <f t="shared" si="233"/>
        <v>553022.89487329021</v>
      </c>
      <c r="M64" s="30">
        <f t="shared" si="233"/>
        <v>569613.58171948895</v>
      </c>
      <c r="N64" s="30">
        <f t="shared" si="233"/>
        <v>586701.98917107366</v>
      </c>
      <c r="O64" s="30">
        <f t="shared" si="233"/>
        <v>604303.04884620593</v>
      </c>
      <c r="P64" s="30">
        <f t="shared" si="233"/>
        <v>622432.14031159214</v>
      </c>
      <c r="Q64" s="30">
        <f t="shared" si="233"/>
        <v>641105.10452093987</v>
      </c>
      <c r="R64" s="30">
        <f t="shared" si="233"/>
        <v>660338.25765656808</v>
      </c>
      <c r="S64" s="30">
        <f t="shared" si="233"/>
        <v>680148.40538626513</v>
      </c>
      <c r="T64" s="30">
        <f t="shared" si="233"/>
        <v>700552.85754785314</v>
      </c>
      <c r="U64" s="30">
        <f t="shared" si="233"/>
        <v>721569.44327428879</v>
      </c>
      <c r="V64" s="30">
        <f t="shared" si="233"/>
        <v>743216.52657251747</v>
      </c>
      <c r="W64" s="30">
        <f t="shared" si="233"/>
        <v>765513.02236969303</v>
      </c>
      <c r="X64" s="30">
        <f t="shared" si="233"/>
        <v>788478.41304078384</v>
      </c>
      <c r="Y64" s="30">
        <f t="shared" si="233"/>
        <v>812132.76543200738</v>
      </c>
      <c r="Z64" s="30">
        <f t="shared" si="233"/>
        <v>836496.74839496764</v>
      </c>
      <c r="AA64" s="30">
        <f t="shared" si="233"/>
        <v>861591.65084681672</v>
      </c>
      <c r="AB64" s="30">
        <f t="shared" si="233"/>
        <v>887439.40037222125</v>
      </c>
      <c r="AC64" s="30">
        <f t="shared" si="233"/>
        <v>914062.58238338795</v>
      </c>
      <c r="AD64" s="30">
        <f t="shared" si="233"/>
        <v>941484.45985488966</v>
      </c>
      <c r="AE64" s="30">
        <f t="shared" si="233"/>
        <v>969728.9936505364</v>
      </c>
      <c r="AF64" s="30">
        <f t="shared" si="233"/>
        <v>998820.86346005253</v>
      </c>
      <c r="AG64" s="30">
        <f>AF64*1.03</f>
        <v>1028785.4893638542</v>
      </c>
    </row>
    <row r="65" spans="1:40" s="30" customFormat="1" x14ac:dyDescent="0.3">
      <c r="B65" s="30" t="s">
        <v>268</v>
      </c>
      <c r="C65" s="30">
        <f>(C64/C62)*(C62-C63)</f>
        <v>12109.885714285714</v>
      </c>
      <c r="D65" s="30">
        <f t="shared" ref="D65:N65" si="234">(D64/D62)*(D62-D63)</f>
        <v>24946.36457142857</v>
      </c>
      <c r="E65" s="30">
        <f t="shared" si="234"/>
        <v>38542.133262857147</v>
      </c>
      <c r="F65" s="30">
        <f t="shared" si="234"/>
        <v>52931.196347657155</v>
      </c>
      <c r="G65" s="30">
        <f t="shared" si="234"/>
        <v>68148.91529760859</v>
      </c>
      <c r="H65" s="30">
        <f t="shared" si="234"/>
        <v>84232.059307844203</v>
      </c>
      <c r="I65" s="30">
        <f t="shared" si="234"/>
        <v>101218.85793492614</v>
      </c>
      <c r="J65" s="30">
        <f t="shared" si="234"/>
        <v>119149.05562625591</v>
      </c>
      <c r="K65" s="30">
        <f t="shared" si="234"/>
        <v>138063.96820692404</v>
      </c>
      <c r="L65" s="30">
        <f t="shared" si="234"/>
        <v>158006.54139236864</v>
      </c>
      <c r="M65" s="30">
        <f t="shared" si="234"/>
        <v>179021.41139755366</v>
      </c>
      <c r="N65" s="30">
        <f t="shared" si="234"/>
        <v>201154.96771579669</v>
      </c>
      <c r="O65" s="30">
        <f t="shared" ref="O65" si="235">(O64/O62)*(O62-O63)</f>
        <v>224455.41814287647</v>
      </c>
      <c r="P65" s="30">
        <f t="shared" ref="P65" si="236">(P64/P62)*(P62-P63)</f>
        <v>248972.85612463686</v>
      </c>
      <c r="Q65" s="30">
        <f t="shared" ref="Q65" si="237">(Q64/Q62)*(Q62-Q63)</f>
        <v>274759.33050897421</v>
      </c>
      <c r="R65" s="30">
        <f t="shared" ref="R65" si="238">(R64/R62)*(R62-R63)</f>
        <v>301868.91778585967</v>
      </c>
      <c r="S65" s="30">
        <f t="shared" ref="S65" si="239">(S64/S62)*(S62-S63)</f>
        <v>330357.7969019002</v>
      </c>
      <c r="T65" s="30">
        <f t="shared" ref="T65" si="240">(T64/T62)*(T62-T63)</f>
        <v>360284.32673889591</v>
      </c>
      <c r="U65" s="30">
        <f t="shared" ref="U65" si="241">(U64/U62)*(U62-U63)</f>
        <v>391709.12634889962</v>
      </c>
      <c r="V65" s="30">
        <f t="shared" ref="V65" si="242">(V64/V62)*(V62-V63)</f>
        <v>424695.15804143855</v>
      </c>
      <c r="W65" s="30">
        <f t="shared" ref="W65" si="243">(W64/W62)*(W62-W63)</f>
        <v>459307.81342181581</v>
      </c>
      <c r="X65" s="30">
        <f t="shared" ref="X65:Y65" si="244">(X64/X62)*(X62-X63)</f>
        <v>495615.00248277839</v>
      </c>
      <c r="Y65" s="30">
        <f t="shared" si="244"/>
        <v>533687.24585531908</v>
      </c>
      <c r="Z65" s="30">
        <f>(Z64/Z62)*(Z62-Z63)</f>
        <v>573597.77032797784</v>
      </c>
      <c r="AA65" s="30">
        <f t="shared" ref="AA65" si="245">(AA64/AA62)*(AA62-AA63)</f>
        <v>615422.60774772626</v>
      </c>
      <c r="AB65" s="30">
        <f t="shared" ref="AB65" si="246">(AB64/AB62)*(AB62-AB63)</f>
        <v>659240.69741936435</v>
      </c>
      <c r="AC65" s="30">
        <f t="shared" ref="AC65" si="247">(AC64/AC62)*(AC62-AC63)</f>
        <v>705133.99212432792</v>
      </c>
      <c r="AD65" s="30">
        <f t="shared" ref="AD65" si="248">(AD64/AD62)*(AD62-AD63)</f>
        <v>753187.56788391166</v>
      </c>
      <c r="AE65" s="30">
        <f t="shared" ref="AE65" si="249">(AE64/AE62)*(AE62-AE63)</f>
        <v>803489.73759615875</v>
      </c>
      <c r="AF65" s="30">
        <f t="shared" ref="AF65" si="250">(AF64/AF62)*(AF62-AF63)</f>
        <v>856132.16868004506</v>
      </c>
      <c r="AG65" s="30">
        <f t="shared" ref="AG65" si="251">(AG64/AG62)*(AG62-AG63)</f>
        <v>911210.00486512796</v>
      </c>
    </row>
    <row r="66" spans="1:40" x14ac:dyDescent="0.3">
      <c r="A66" t="s">
        <v>215</v>
      </c>
      <c r="B66" t="s">
        <v>265</v>
      </c>
      <c r="C66" s="42">
        <v>5</v>
      </c>
      <c r="D66">
        <v>5</v>
      </c>
      <c r="E66">
        <v>5</v>
      </c>
      <c r="F66" s="42">
        <v>5</v>
      </c>
      <c r="G66">
        <v>5</v>
      </c>
      <c r="H66">
        <v>5</v>
      </c>
      <c r="I66" s="42">
        <v>5</v>
      </c>
      <c r="J66">
        <v>5</v>
      </c>
      <c r="K66">
        <v>5</v>
      </c>
      <c r="L66" s="42">
        <v>5</v>
      </c>
      <c r="M66">
        <v>5</v>
      </c>
      <c r="N66">
        <v>5</v>
      </c>
      <c r="O66" s="42">
        <v>5</v>
      </c>
      <c r="P66">
        <v>5</v>
      </c>
      <c r="Q66">
        <v>5</v>
      </c>
      <c r="R66" s="42">
        <v>5</v>
      </c>
      <c r="S66">
        <v>5</v>
      </c>
      <c r="T66">
        <v>5</v>
      </c>
      <c r="U66" s="42">
        <v>5</v>
      </c>
      <c r="V66">
        <v>5</v>
      </c>
      <c r="W66">
        <v>5</v>
      </c>
      <c r="X66" s="42">
        <v>5</v>
      </c>
      <c r="Y66">
        <v>5</v>
      </c>
      <c r="Z66">
        <v>5</v>
      </c>
      <c r="AA66" s="42">
        <v>5</v>
      </c>
      <c r="AB66">
        <v>5</v>
      </c>
      <c r="AC66">
        <v>5</v>
      </c>
      <c r="AD66" s="42">
        <v>5</v>
      </c>
      <c r="AE66">
        <v>5</v>
      </c>
      <c r="AF66">
        <v>5</v>
      </c>
      <c r="AG66" s="42">
        <v>5</v>
      </c>
    </row>
    <row r="67" spans="1:40" x14ac:dyDescent="0.3">
      <c r="B67" t="s">
        <v>266</v>
      </c>
      <c r="C67" s="42">
        <v>4</v>
      </c>
      <c r="D67">
        <v>3</v>
      </c>
      <c r="E67">
        <v>2</v>
      </c>
      <c r="F67" s="42">
        <v>1</v>
      </c>
      <c r="G67" s="42">
        <v>0</v>
      </c>
      <c r="H67" s="42">
        <v>4</v>
      </c>
      <c r="I67">
        <v>3</v>
      </c>
      <c r="J67">
        <v>2</v>
      </c>
      <c r="K67" s="42">
        <v>1</v>
      </c>
      <c r="L67" s="42">
        <v>0</v>
      </c>
      <c r="M67" s="42">
        <v>4</v>
      </c>
      <c r="N67">
        <v>3</v>
      </c>
      <c r="O67">
        <v>2</v>
      </c>
      <c r="P67" s="42">
        <v>1</v>
      </c>
      <c r="Q67" s="42">
        <v>0</v>
      </c>
      <c r="R67" s="42">
        <v>4</v>
      </c>
      <c r="S67">
        <v>3</v>
      </c>
      <c r="T67">
        <v>2</v>
      </c>
      <c r="U67" s="42">
        <v>1</v>
      </c>
      <c r="V67" s="42">
        <v>0</v>
      </c>
      <c r="W67" s="42">
        <v>4</v>
      </c>
      <c r="X67">
        <v>3</v>
      </c>
      <c r="Y67">
        <v>2</v>
      </c>
      <c r="Z67" s="42">
        <v>1</v>
      </c>
      <c r="AA67" s="42">
        <v>0</v>
      </c>
      <c r="AB67" s="42">
        <v>4</v>
      </c>
      <c r="AC67">
        <v>3</v>
      </c>
      <c r="AD67">
        <v>2</v>
      </c>
      <c r="AE67" s="42">
        <v>1</v>
      </c>
      <c r="AF67" s="42">
        <v>0</v>
      </c>
      <c r="AG67" s="42">
        <v>4</v>
      </c>
    </row>
    <row r="68" spans="1:40" s="30" customFormat="1" x14ac:dyDescent="0.3">
      <c r="B68" s="30" t="s">
        <v>267</v>
      </c>
      <c r="C68" s="30">
        <v>7400</v>
      </c>
      <c r="D68" s="30">
        <f>C68*1.03</f>
        <v>7622</v>
      </c>
      <c r="E68" s="30">
        <f>D68*1.03</f>
        <v>7850.66</v>
      </c>
      <c r="F68" s="30">
        <f t="shared" ref="F68:AG68" si="252">E68*1.03</f>
        <v>8086.1797999999999</v>
      </c>
      <c r="G68" s="30">
        <f t="shared" si="252"/>
        <v>8328.7651939999996</v>
      </c>
      <c r="H68" s="30">
        <f t="shared" si="252"/>
        <v>8578.6281498200005</v>
      </c>
      <c r="I68" s="30">
        <f t="shared" si="252"/>
        <v>8835.9869943146005</v>
      </c>
      <c r="J68" s="30">
        <f t="shared" si="252"/>
        <v>9101.0666041440381</v>
      </c>
      <c r="K68" s="30">
        <f t="shared" si="252"/>
        <v>9374.0986022683592</v>
      </c>
      <c r="L68" s="30">
        <f t="shared" si="252"/>
        <v>9655.3215603364097</v>
      </c>
      <c r="M68" s="30">
        <f t="shared" si="252"/>
        <v>9944.9812071465021</v>
      </c>
      <c r="N68" s="30">
        <f t="shared" si="252"/>
        <v>10243.330643360898</v>
      </c>
      <c r="O68" s="30">
        <f t="shared" si="252"/>
        <v>10550.630562661725</v>
      </c>
      <c r="P68" s="30">
        <f t="shared" si="252"/>
        <v>10867.149479541577</v>
      </c>
      <c r="Q68" s="30">
        <f t="shared" si="252"/>
        <v>11193.163963927824</v>
      </c>
      <c r="R68" s="30">
        <f t="shared" si="252"/>
        <v>11528.958882845658</v>
      </c>
      <c r="S68" s="30">
        <f t="shared" si="252"/>
        <v>11874.827649331028</v>
      </c>
      <c r="T68" s="30">
        <f t="shared" si="252"/>
        <v>12231.072478810958</v>
      </c>
      <c r="U68" s="30">
        <f t="shared" si="252"/>
        <v>12598.004653175287</v>
      </c>
      <c r="V68" s="30">
        <f t="shared" si="252"/>
        <v>12975.944792770546</v>
      </c>
      <c r="W68" s="30">
        <f t="shared" si="252"/>
        <v>13365.223136553663</v>
      </c>
      <c r="X68" s="30">
        <f t="shared" si="252"/>
        <v>13766.179830650273</v>
      </c>
      <c r="Y68" s="30">
        <f t="shared" si="252"/>
        <v>14179.165225569783</v>
      </c>
      <c r="Z68" s="30">
        <f t="shared" si="252"/>
        <v>14604.540182336876</v>
      </c>
      <c r="AA68" s="30">
        <f t="shared" si="252"/>
        <v>15042.676387806981</v>
      </c>
      <c r="AB68" s="30">
        <f t="shared" si="252"/>
        <v>15493.956679441191</v>
      </c>
      <c r="AC68" s="30">
        <f t="shared" si="252"/>
        <v>15958.775379824427</v>
      </c>
      <c r="AD68" s="30">
        <f t="shared" si="252"/>
        <v>16437.538641219158</v>
      </c>
      <c r="AE68" s="30">
        <f t="shared" si="252"/>
        <v>16930.664800455732</v>
      </c>
      <c r="AF68" s="30">
        <f t="shared" si="252"/>
        <v>17438.584744469405</v>
      </c>
      <c r="AG68" s="30">
        <f t="shared" si="252"/>
        <v>17961.742286803488</v>
      </c>
    </row>
    <row r="69" spans="1:40" s="30" customFormat="1" x14ac:dyDescent="0.3">
      <c r="B69" s="30" t="s">
        <v>268</v>
      </c>
      <c r="C69" s="30">
        <f>(C68/C66)*(C66-C67)</f>
        <v>1480</v>
      </c>
      <c r="D69" s="30">
        <f t="shared" ref="D69:AG69" si="253">(D68/D66)*(D66-D67)</f>
        <v>3048.8</v>
      </c>
      <c r="E69" s="30">
        <f t="shared" si="253"/>
        <v>4710.3960000000006</v>
      </c>
      <c r="F69" s="30">
        <f t="shared" si="253"/>
        <v>6468.9438399999999</v>
      </c>
      <c r="G69" s="30">
        <f t="shared" si="253"/>
        <v>8328.7651939999996</v>
      </c>
      <c r="H69" s="30">
        <f t="shared" si="253"/>
        <v>1715.7256299640001</v>
      </c>
      <c r="I69" s="30">
        <f t="shared" si="253"/>
        <v>3534.3947977258404</v>
      </c>
      <c r="J69" s="30">
        <f t="shared" si="253"/>
        <v>5460.6399624864225</v>
      </c>
      <c r="K69" s="30">
        <f t="shared" si="253"/>
        <v>7499.2788818146873</v>
      </c>
      <c r="L69" s="30">
        <f t="shared" si="253"/>
        <v>9655.3215603364097</v>
      </c>
      <c r="M69" s="30">
        <f t="shared" si="253"/>
        <v>1988.9962414293004</v>
      </c>
      <c r="N69" s="30">
        <f t="shared" si="253"/>
        <v>4097.3322573443593</v>
      </c>
      <c r="O69" s="30">
        <f t="shared" si="253"/>
        <v>6330.3783375970343</v>
      </c>
      <c r="P69" s="30">
        <f t="shared" si="253"/>
        <v>8693.7195836332612</v>
      </c>
      <c r="Q69" s="30">
        <f t="shared" si="253"/>
        <v>11193.163963927822</v>
      </c>
      <c r="R69" s="30">
        <f t="shared" si="253"/>
        <v>2305.7917765691318</v>
      </c>
      <c r="S69" s="30">
        <f t="shared" si="253"/>
        <v>4749.9310597324111</v>
      </c>
      <c r="T69" s="30">
        <f t="shared" si="253"/>
        <v>7338.6434872865757</v>
      </c>
      <c r="U69" s="30">
        <f t="shared" si="253"/>
        <v>10078.40372254023</v>
      </c>
      <c r="V69" s="30">
        <f t="shared" si="253"/>
        <v>12975.944792770548</v>
      </c>
      <c r="W69" s="30">
        <f t="shared" si="253"/>
        <v>2673.0446273107327</v>
      </c>
      <c r="X69" s="30">
        <f t="shared" si="253"/>
        <v>5506.4719322601095</v>
      </c>
      <c r="Y69" s="30">
        <f t="shared" si="253"/>
        <v>8507.49913534187</v>
      </c>
      <c r="Z69" s="30">
        <f t="shared" si="253"/>
        <v>11683.6321458695</v>
      </c>
      <c r="AA69" s="30">
        <f t="shared" si="253"/>
        <v>15042.676387806983</v>
      </c>
      <c r="AB69" s="30">
        <f t="shared" si="253"/>
        <v>3098.7913358882383</v>
      </c>
      <c r="AC69" s="30">
        <f t="shared" si="253"/>
        <v>6383.5101519297705</v>
      </c>
      <c r="AD69" s="30">
        <f t="shared" si="253"/>
        <v>9862.5231847314935</v>
      </c>
      <c r="AE69" s="30">
        <f t="shared" si="253"/>
        <v>13544.531840364585</v>
      </c>
      <c r="AF69" s="30">
        <f t="shared" si="253"/>
        <v>17438.584744469405</v>
      </c>
      <c r="AG69" s="30">
        <f t="shared" si="253"/>
        <v>3592.3484573606975</v>
      </c>
    </row>
    <row r="70" spans="1:40" x14ac:dyDescent="0.3">
      <c r="A70" t="s">
        <v>216</v>
      </c>
      <c r="B70" t="s">
        <v>265</v>
      </c>
      <c r="C70" s="42">
        <v>12</v>
      </c>
      <c r="D70">
        <v>12</v>
      </c>
      <c r="E70">
        <v>12</v>
      </c>
      <c r="F70" s="42">
        <v>12</v>
      </c>
      <c r="G70">
        <v>12</v>
      </c>
      <c r="H70">
        <v>12</v>
      </c>
      <c r="I70" s="42">
        <v>12</v>
      </c>
      <c r="J70">
        <v>12</v>
      </c>
      <c r="K70">
        <v>12</v>
      </c>
      <c r="L70" s="42">
        <v>12</v>
      </c>
      <c r="M70">
        <v>12</v>
      </c>
      <c r="N70">
        <v>12</v>
      </c>
      <c r="O70" s="42">
        <v>12</v>
      </c>
      <c r="P70">
        <v>12</v>
      </c>
      <c r="Q70">
        <v>12</v>
      </c>
      <c r="R70" s="42">
        <v>12</v>
      </c>
      <c r="S70">
        <v>12</v>
      </c>
      <c r="T70">
        <v>12</v>
      </c>
      <c r="U70" s="42">
        <v>12</v>
      </c>
      <c r="V70">
        <v>12</v>
      </c>
      <c r="W70">
        <v>12</v>
      </c>
      <c r="X70" s="42">
        <v>12</v>
      </c>
      <c r="Y70">
        <v>12</v>
      </c>
      <c r="Z70">
        <v>12</v>
      </c>
      <c r="AA70" s="42">
        <v>12</v>
      </c>
      <c r="AB70">
        <v>12</v>
      </c>
      <c r="AC70">
        <v>12</v>
      </c>
      <c r="AD70" s="42">
        <v>12</v>
      </c>
      <c r="AE70">
        <v>12</v>
      </c>
      <c r="AF70">
        <v>12</v>
      </c>
      <c r="AG70" s="42">
        <v>12</v>
      </c>
    </row>
    <row r="71" spans="1:40" x14ac:dyDescent="0.3">
      <c r="B71" t="s">
        <v>266</v>
      </c>
      <c r="C71" s="42">
        <v>1</v>
      </c>
      <c r="D71">
        <v>0</v>
      </c>
      <c r="E71">
        <v>11</v>
      </c>
      <c r="F71" s="42">
        <v>10</v>
      </c>
      <c r="G71" s="42">
        <v>9</v>
      </c>
      <c r="H71" s="42">
        <v>8</v>
      </c>
      <c r="I71" s="42">
        <v>7</v>
      </c>
      <c r="J71" s="42">
        <v>6</v>
      </c>
      <c r="K71" s="42">
        <v>5</v>
      </c>
      <c r="L71" s="42">
        <v>4</v>
      </c>
      <c r="M71" s="42">
        <v>3</v>
      </c>
      <c r="N71" s="42">
        <v>2</v>
      </c>
      <c r="O71" s="42">
        <v>1</v>
      </c>
      <c r="P71" s="42">
        <v>0</v>
      </c>
      <c r="Q71">
        <v>11</v>
      </c>
      <c r="R71" s="42">
        <v>10</v>
      </c>
      <c r="S71" s="42">
        <v>9</v>
      </c>
      <c r="T71" s="42">
        <v>8</v>
      </c>
      <c r="U71" s="42">
        <v>7</v>
      </c>
      <c r="V71" s="42">
        <v>6</v>
      </c>
      <c r="W71" s="42">
        <v>5</v>
      </c>
      <c r="X71" s="42">
        <v>4</v>
      </c>
      <c r="Y71" s="42">
        <v>3</v>
      </c>
      <c r="Z71" s="42">
        <v>2</v>
      </c>
      <c r="AA71" s="42">
        <v>1</v>
      </c>
      <c r="AB71" s="42">
        <v>0</v>
      </c>
      <c r="AC71">
        <v>11</v>
      </c>
      <c r="AD71" s="42">
        <v>10</v>
      </c>
      <c r="AE71" s="42">
        <v>9</v>
      </c>
      <c r="AF71" s="42">
        <v>8</v>
      </c>
      <c r="AG71" s="42">
        <v>7</v>
      </c>
      <c r="AH71" s="42"/>
      <c r="AI71" s="42"/>
      <c r="AJ71" s="42"/>
      <c r="AK71" s="42"/>
      <c r="AL71" s="42"/>
      <c r="AM71" s="42"/>
      <c r="AN71" s="42"/>
    </row>
    <row r="72" spans="1:40" s="30" customFormat="1" x14ac:dyDescent="0.3">
      <c r="B72" s="30" t="s">
        <v>267</v>
      </c>
      <c r="C72" s="30">
        <v>4640</v>
      </c>
      <c r="D72" s="30">
        <f>C72*1.03</f>
        <v>4779.2</v>
      </c>
      <c r="E72" s="30">
        <f t="shared" ref="E72:AG72" si="254">D72*1.03</f>
        <v>4922.576</v>
      </c>
      <c r="F72" s="30">
        <f t="shared" si="254"/>
        <v>5070.2532799999999</v>
      </c>
      <c r="G72" s="30">
        <f t="shared" si="254"/>
        <v>5222.3608783999998</v>
      </c>
      <c r="H72" s="30">
        <f t="shared" si="254"/>
        <v>5379.0317047520002</v>
      </c>
      <c r="I72" s="30">
        <f t="shared" si="254"/>
        <v>5540.4026558945607</v>
      </c>
      <c r="J72" s="30">
        <f t="shared" si="254"/>
        <v>5706.6147355713974</v>
      </c>
      <c r="K72" s="30">
        <f t="shared" si="254"/>
        <v>5877.8131776385399</v>
      </c>
      <c r="L72" s="30">
        <f t="shared" si="254"/>
        <v>6054.1475729676959</v>
      </c>
      <c r="M72" s="30">
        <f t="shared" si="254"/>
        <v>6235.7720001567268</v>
      </c>
      <c r="N72" s="30">
        <f t="shared" si="254"/>
        <v>6422.8451601614288</v>
      </c>
      <c r="O72" s="30">
        <f t="shared" si="254"/>
        <v>6615.5305149662718</v>
      </c>
      <c r="P72" s="30">
        <f t="shared" si="254"/>
        <v>6813.99643041526</v>
      </c>
      <c r="Q72" s="30">
        <f t="shared" si="254"/>
        <v>7018.4163233277177</v>
      </c>
      <c r="R72" s="30">
        <f t="shared" si="254"/>
        <v>7228.968813027549</v>
      </c>
      <c r="S72" s="30">
        <f t="shared" si="254"/>
        <v>7445.8378774183757</v>
      </c>
      <c r="T72" s="30">
        <f t="shared" si="254"/>
        <v>7669.2130137409267</v>
      </c>
      <c r="U72" s="30">
        <f t="shared" si="254"/>
        <v>7899.2894041531545</v>
      </c>
      <c r="V72" s="30">
        <f t="shared" si="254"/>
        <v>8136.2680862777497</v>
      </c>
      <c r="W72" s="30">
        <f t="shared" si="254"/>
        <v>8380.3561288660821</v>
      </c>
      <c r="X72" s="30">
        <f t="shared" si="254"/>
        <v>8631.7668127320649</v>
      </c>
      <c r="Y72" s="30">
        <f t="shared" si="254"/>
        <v>8890.7198171140262</v>
      </c>
      <c r="Z72" s="30">
        <f t="shared" si="254"/>
        <v>9157.4414116274475</v>
      </c>
      <c r="AA72" s="30">
        <f t="shared" si="254"/>
        <v>9432.1646539762714</v>
      </c>
      <c r="AB72" s="30">
        <f t="shared" si="254"/>
        <v>9715.1295935955604</v>
      </c>
      <c r="AC72" s="30">
        <f t="shared" si="254"/>
        <v>10006.583481403428</v>
      </c>
      <c r="AD72" s="30">
        <f t="shared" si="254"/>
        <v>10306.780985845531</v>
      </c>
      <c r="AE72" s="30">
        <f t="shared" si="254"/>
        <v>10615.984415420897</v>
      </c>
      <c r="AF72" s="30">
        <f t="shared" si="254"/>
        <v>10934.463947883523</v>
      </c>
      <c r="AG72" s="30">
        <f t="shared" si="254"/>
        <v>11262.497866320029</v>
      </c>
    </row>
    <row r="73" spans="1:40" s="30" customFormat="1" x14ac:dyDescent="0.3">
      <c r="B73" s="30" t="s">
        <v>268</v>
      </c>
      <c r="C73" s="30">
        <f>(C72/C70)*(C70-C71)</f>
        <v>4253.3333333333339</v>
      </c>
      <c r="D73" s="30">
        <f>(D72/D70)*(D70-D71)</f>
        <v>4779.2</v>
      </c>
      <c r="E73" s="30">
        <f t="shared" ref="E73:AG73" si="255">(E72/E70)*(E70-E71)</f>
        <v>410.21466666666669</v>
      </c>
      <c r="F73" s="30">
        <f t="shared" si="255"/>
        <v>845.04221333333328</v>
      </c>
      <c r="G73" s="30">
        <f t="shared" si="255"/>
        <v>1305.5902196</v>
      </c>
      <c r="H73" s="30">
        <f t="shared" si="255"/>
        <v>1793.0105682506667</v>
      </c>
      <c r="I73" s="30">
        <f t="shared" si="255"/>
        <v>2308.5011066227335</v>
      </c>
      <c r="J73" s="30">
        <f t="shared" si="255"/>
        <v>2853.3073677856987</v>
      </c>
      <c r="K73" s="30">
        <f t="shared" si="255"/>
        <v>3428.7243536224819</v>
      </c>
      <c r="L73" s="30">
        <f t="shared" si="255"/>
        <v>4036.0983819784637</v>
      </c>
      <c r="M73" s="30">
        <f t="shared" si="255"/>
        <v>4676.8290001175446</v>
      </c>
      <c r="N73" s="30">
        <f t="shared" si="255"/>
        <v>5352.3709668011907</v>
      </c>
      <c r="O73" s="30">
        <f t="shared" si="255"/>
        <v>6064.2363053857489</v>
      </c>
      <c r="P73" s="30">
        <f t="shared" si="255"/>
        <v>6813.99643041526</v>
      </c>
      <c r="Q73" s="30">
        <f t="shared" si="255"/>
        <v>584.86802694397647</v>
      </c>
      <c r="R73" s="30">
        <f t="shared" si="255"/>
        <v>1204.8281355045915</v>
      </c>
      <c r="S73" s="30">
        <f t="shared" si="255"/>
        <v>1861.4594693545937</v>
      </c>
      <c r="T73" s="30">
        <f t="shared" si="255"/>
        <v>2556.4043379136424</v>
      </c>
      <c r="U73" s="30">
        <f t="shared" si="255"/>
        <v>3291.3705850638144</v>
      </c>
      <c r="V73" s="30">
        <f t="shared" si="255"/>
        <v>4068.1340431388744</v>
      </c>
      <c r="W73" s="30">
        <f t="shared" si="255"/>
        <v>4888.5410751718819</v>
      </c>
      <c r="X73" s="30">
        <f t="shared" si="255"/>
        <v>5754.5112084880429</v>
      </c>
      <c r="Y73" s="30">
        <f t="shared" si="255"/>
        <v>6668.0398628355197</v>
      </c>
      <c r="Z73" s="30">
        <f t="shared" si="255"/>
        <v>7631.2011763562068</v>
      </c>
      <c r="AA73" s="30">
        <f t="shared" si="255"/>
        <v>8646.1509328115826</v>
      </c>
      <c r="AB73" s="30">
        <f t="shared" si="255"/>
        <v>9715.1295935955604</v>
      </c>
      <c r="AC73" s="30">
        <f t="shared" si="255"/>
        <v>833.88195678361899</v>
      </c>
      <c r="AD73" s="30">
        <f t="shared" si="255"/>
        <v>1717.7968309742553</v>
      </c>
      <c r="AE73" s="30">
        <f t="shared" si="255"/>
        <v>2653.9961038552242</v>
      </c>
      <c r="AF73" s="30">
        <f t="shared" si="255"/>
        <v>3644.8213159611746</v>
      </c>
      <c r="AG73" s="30">
        <f t="shared" si="255"/>
        <v>4692.707444300012</v>
      </c>
    </row>
    <row r="74" spans="1:40" x14ac:dyDescent="0.3">
      <c r="A74" t="s">
        <v>217</v>
      </c>
      <c r="B74" t="s">
        <v>265</v>
      </c>
      <c r="C74" s="42">
        <v>20</v>
      </c>
      <c r="D74">
        <v>20</v>
      </c>
      <c r="E74">
        <v>20</v>
      </c>
      <c r="F74" s="42">
        <v>20</v>
      </c>
      <c r="G74">
        <v>20</v>
      </c>
      <c r="H74">
        <v>20</v>
      </c>
      <c r="I74" s="42">
        <v>20</v>
      </c>
      <c r="J74">
        <v>20</v>
      </c>
      <c r="K74">
        <v>20</v>
      </c>
      <c r="L74" s="42">
        <v>20</v>
      </c>
      <c r="M74">
        <v>20</v>
      </c>
      <c r="N74">
        <v>20</v>
      </c>
      <c r="O74" s="42">
        <v>20</v>
      </c>
      <c r="P74">
        <v>20</v>
      </c>
      <c r="Q74">
        <v>20</v>
      </c>
      <c r="R74" s="42">
        <v>20</v>
      </c>
      <c r="S74">
        <v>20</v>
      </c>
      <c r="T74">
        <v>20</v>
      </c>
      <c r="U74" s="42">
        <v>20</v>
      </c>
      <c r="V74">
        <v>20</v>
      </c>
      <c r="W74">
        <v>20</v>
      </c>
      <c r="X74" s="42">
        <v>20</v>
      </c>
      <c r="Y74">
        <v>20</v>
      </c>
      <c r="Z74">
        <v>20</v>
      </c>
      <c r="AA74" s="42">
        <v>20</v>
      </c>
      <c r="AB74">
        <v>20</v>
      </c>
      <c r="AC74">
        <v>20</v>
      </c>
      <c r="AD74" s="42">
        <v>20</v>
      </c>
      <c r="AE74">
        <v>20</v>
      </c>
      <c r="AF74">
        <v>20</v>
      </c>
      <c r="AG74" s="42">
        <v>20</v>
      </c>
    </row>
    <row r="75" spans="1:40" x14ac:dyDescent="0.3">
      <c r="B75" t="s">
        <v>266</v>
      </c>
      <c r="C75" s="42">
        <v>6</v>
      </c>
      <c r="D75">
        <v>5</v>
      </c>
      <c r="E75">
        <v>4</v>
      </c>
      <c r="F75" s="42">
        <v>3</v>
      </c>
      <c r="G75" s="42">
        <v>2</v>
      </c>
      <c r="H75" s="42">
        <v>1</v>
      </c>
      <c r="I75" s="42">
        <v>0</v>
      </c>
      <c r="J75" s="42">
        <v>19</v>
      </c>
      <c r="K75" s="42">
        <v>18</v>
      </c>
      <c r="L75" s="42">
        <v>17</v>
      </c>
      <c r="M75" s="42">
        <v>16</v>
      </c>
      <c r="N75" s="42">
        <v>15</v>
      </c>
      <c r="O75" s="42">
        <v>14</v>
      </c>
      <c r="P75" s="42">
        <v>13</v>
      </c>
      <c r="Q75" s="42">
        <v>12</v>
      </c>
      <c r="R75" s="42">
        <v>11</v>
      </c>
      <c r="S75" s="42">
        <v>10</v>
      </c>
      <c r="T75" s="42">
        <v>9</v>
      </c>
      <c r="U75" s="42">
        <v>8</v>
      </c>
      <c r="V75" s="42">
        <v>7</v>
      </c>
      <c r="W75" s="42">
        <v>6</v>
      </c>
      <c r="X75" s="42">
        <v>5</v>
      </c>
      <c r="Y75" s="42">
        <v>4</v>
      </c>
      <c r="Z75" s="42">
        <v>3</v>
      </c>
      <c r="AA75" s="42">
        <v>2</v>
      </c>
      <c r="AB75" s="42">
        <v>1</v>
      </c>
      <c r="AC75" s="42">
        <v>0</v>
      </c>
      <c r="AD75" s="42">
        <v>19</v>
      </c>
      <c r="AE75" s="42">
        <v>18</v>
      </c>
      <c r="AF75" s="42">
        <v>17</v>
      </c>
      <c r="AG75" s="42">
        <v>16</v>
      </c>
    </row>
    <row r="76" spans="1:40" s="30" customFormat="1" x14ac:dyDescent="0.3">
      <c r="B76" s="30" t="s">
        <v>267</v>
      </c>
      <c r="C76" s="30">
        <v>3390</v>
      </c>
      <c r="D76" s="30">
        <f>C76*1.03</f>
        <v>3491.7000000000003</v>
      </c>
      <c r="E76" s="30">
        <f t="shared" ref="E76:AG76" si="256">D76*1.03</f>
        <v>3596.4510000000005</v>
      </c>
      <c r="F76" s="30">
        <f t="shared" si="256"/>
        <v>3704.3445300000008</v>
      </c>
      <c r="G76" s="30">
        <f t="shared" si="256"/>
        <v>3815.4748659000011</v>
      </c>
      <c r="H76" s="30">
        <f t="shared" si="256"/>
        <v>3929.9391118770013</v>
      </c>
      <c r="I76" s="30">
        <f t="shared" si="256"/>
        <v>4047.8372852333114</v>
      </c>
      <c r="J76" s="30">
        <f t="shared" si="256"/>
        <v>4169.2724037903108</v>
      </c>
      <c r="K76" s="30">
        <f t="shared" si="256"/>
        <v>4294.3505759040199</v>
      </c>
      <c r="L76" s="30">
        <f t="shared" si="256"/>
        <v>4423.1810931811406</v>
      </c>
      <c r="M76" s="30">
        <f t="shared" si="256"/>
        <v>4555.8765259765751</v>
      </c>
      <c r="N76" s="30">
        <f t="shared" si="256"/>
        <v>4692.5528217558722</v>
      </c>
      <c r="O76" s="30">
        <f t="shared" si="256"/>
        <v>4833.3294064085485</v>
      </c>
      <c r="P76" s="30">
        <f t="shared" si="256"/>
        <v>4978.3292886008048</v>
      </c>
      <c r="Q76" s="30">
        <f t="shared" si="256"/>
        <v>5127.6791672588288</v>
      </c>
      <c r="R76" s="30">
        <f t="shared" si="256"/>
        <v>5281.5095422765935</v>
      </c>
      <c r="S76" s="30">
        <f t="shared" si="256"/>
        <v>5439.9548285448918</v>
      </c>
      <c r="T76" s="30">
        <f t="shared" si="256"/>
        <v>5603.1534734012384</v>
      </c>
      <c r="U76" s="30">
        <f t="shared" si="256"/>
        <v>5771.2480776032753</v>
      </c>
      <c r="V76" s="30">
        <f t="shared" si="256"/>
        <v>5944.3855199313739</v>
      </c>
      <c r="W76" s="30">
        <f t="shared" si="256"/>
        <v>6122.7170855293152</v>
      </c>
      <c r="X76" s="30">
        <f t="shared" si="256"/>
        <v>6306.3985980951948</v>
      </c>
      <c r="Y76" s="30">
        <f t="shared" si="256"/>
        <v>6495.5905560380506</v>
      </c>
      <c r="Z76" s="30">
        <f t="shared" si="256"/>
        <v>6690.4582727191919</v>
      </c>
      <c r="AA76" s="30">
        <f t="shared" si="256"/>
        <v>6891.1720209007681</v>
      </c>
      <c r="AB76" s="30">
        <f t="shared" si="256"/>
        <v>7097.9071815277912</v>
      </c>
      <c r="AC76" s="30">
        <f t="shared" si="256"/>
        <v>7310.8443969736254</v>
      </c>
      <c r="AD76" s="30">
        <f t="shared" si="256"/>
        <v>7530.1697288828345</v>
      </c>
      <c r="AE76" s="30">
        <f t="shared" si="256"/>
        <v>7756.0748207493198</v>
      </c>
      <c r="AF76" s="30">
        <f t="shared" si="256"/>
        <v>7988.7570653717994</v>
      </c>
      <c r="AG76" s="30">
        <f t="shared" si="256"/>
        <v>8228.4197773329543</v>
      </c>
    </row>
    <row r="77" spans="1:40" s="30" customFormat="1" x14ac:dyDescent="0.3">
      <c r="B77" s="30" t="s">
        <v>268</v>
      </c>
      <c r="C77" s="30">
        <f>(C76/C74)*(C74-C75)</f>
        <v>2373</v>
      </c>
      <c r="D77" s="30">
        <f t="shared" ref="D77:AG77" si="257">(D76/D74)*(D74-D75)</f>
        <v>2618.7750000000001</v>
      </c>
      <c r="E77" s="30">
        <f t="shared" si="257"/>
        <v>2877.1608000000006</v>
      </c>
      <c r="F77" s="30">
        <f t="shared" si="257"/>
        <v>3148.6928505000005</v>
      </c>
      <c r="G77" s="30">
        <f t="shared" si="257"/>
        <v>3433.927379310001</v>
      </c>
      <c r="H77" s="30">
        <f t="shared" si="257"/>
        <v>3733.4421562831512</v>
      </c>
      <c r="I77" s="30">
        <f t="shared" si="257"/>
        <v>4047.8372852333114</v>
      </c>
      <c r="J77" s="30">
        <f t="shared" si="257"/>
        <v>208.46362018951555</v>
      </c>
      <c r="K77" s="30">
        <f t="shared" si="257"/>
        <v>429.43505759040198</v>
      </c>
      <c r="L77" s="30">
        <f t="shared" si="257"/>
        <v>663.47716397717113</v>
      </c>
      <c r="M77" s="30">
        <f t="shared" si="257"/>
        <v>911.17530519531499</v>
      </c>
      <c r="N77" s="30">
        <f t="shared" si="257"/>
        <v>1173.138205438968</v>
      </c>
      <c r="O77" s="30">
        <f t="shared" si="257"/>
        <v>1449.9988219225647</v>
      </c>
      <c r="P77" s="30">
        <f t="shared" si="257"/>
        <v>1742.4152510102817</v>
      </c>
      <c r="Q77" s="30">
        <f t="shared" si="257"/>
        <v>2051.0716669035314</v>
      </c>
      <c r="R77" s="30">
        <f t="shared" si="257"/>
        <v>2376.6792940244668</v>
      </c>
      <c r="S77" s="30">
        <f t="shared" si="257"/>
        <v>2719.9774142724459</v>
      </c>
      <c r="T77" s="30">
        <f t="shared" si="257"/>
        <v>3081.734410370681</v>
      </c>
      <c r="U77" s="30">
        <f t="shared" si="257"/>
        <v>3462.7488465619649</v>
      </c>
      <c r="V77" s="30">
        <f t="shared" si="257"/>
        <v>3863.8505879553927</v>
      </c>
      <c r="W77" s="30">
        <f t="shared" si="257"/>
        <v>4285.9019598705208</v>
      </c>
      <c r="X77" s="30">
        <f t="shared" si="257"/>
        <v>4729.7989485713961</v>
      </c>
      <c r="Y77" s="30">
        <f t="shared" si="257"/>
        <v>5196.4724448304405</v>
      </c>
      <c r="Z77" s="30">
        <f t="shared" si="257"/>
        <v>5686.8895318113127</v>
      </c>
      <c r="AA77" s="30">
        <f t="shared" si="257"/>
        <v>6202.0548188106914</v>
      </c>
      <c r="AB77" s="30">
        <f t="shared" si="257"/>
        <v>6743.0118224514017</v>
      </c>
      <c r="AC77" s="30">
        <f t="shared" si="257"/>
        <v>7310.8443969736254</v>
      </c>
      <c r="AD77" s="30">
        <f t="shared" si="257"/>
        <v>376.50848644414174</v>
      </c>
      <c r="AE77" s="30">
        <f t="shared" si="257"/>
        <v>775.60748207493202</v>
      </c>
      <c r="AF77" s="30">
        <f t="shared" si="257"/>
        <v>1198.3135598057697</v>
      </c>
      <c r="AG77" s="30">
        <f t="shared" si="257"/>
        <v>1645.6839554665908</v>
      </c>
    </row>
    <row r="78" spans="1:40" x14ac:dyDescent="0.3">
      <c r="A78" t="s">
        <v>218</v>
      </c>
      <c r="B78" t="s">
        <v>265</v>
      </c>
      <c r="C78" s="42">
        <v>20</v>
      </c>
      <c r="D78">
        <v>20</v>
      </c>
      <c r="E78">
        <v>20</v>
      </c>
      <c r="F78" s="42">
        <v>20</v>
      </c>
      <c r="G78">
        <v>20</v>
      </c>
      <c r="H78">
        <v>20</v>
      </c>
      <c r="I78" s="42">
        <v>20</v>
      </c>
      <c r="J78">
        <v>20</v>
      </c>
      <c r="K78">
        <v>20</v>
      </c>
      <c r="L78" s="42">
        <v>20</v>
      </c>
      <c r="M78">
        <v>20</v>
      </c>
      <c r="N78">
        <v>20</v>
      </c>
      <c r="O78" s="42">
        <v>20</v>
      </c>
      <c r="P78">
        <v>20</v>
      </c>
      <c r="Q78">
        <v>20</v>
      </c>
      <c r="R78" s="42">
        <v>20</v>
      </c>
      <c r="S78">
        <v>20</v>
      </c>
      <c r="T78">
        <v>20</v>
      </c>
      <c r="U78" s="42">
        <v>20</v>
      </c>
      <c r="V78">
        <v>20</v>
      </c>
      <c r="W78">
        <v>20</v>
      </c>
      <c r="X78" s="42">
        <v>20</v>
      </c>
      <c r="Y78">
        <v>20</v>
      </c>
      <c r="Z78">
        <v>20</v>
      </c>
      <c r="AA78" s="42">
        <v>20</v>
      </c>
      <c r="AB78">
        <v>20</v>
      </c>
      <c r="AC78">
        <v>20</v>
      </c>
      <c r="AD78" s="42">
        <v>20</v>
      </c>
      <c r="AE78">
        <v>20</v>
      </c>
      <c r="AF78">
        <v>20</v>
      </c>
      <c r="AG78" s="42">
        <v>20</v>
      </c>
    </row>
    <row r="79" spans="1:40" x14ac:dyDescent="0.3">
      <c r="B79" t="s">
        <v>266</v>
      </c>
      <c r="C79" s="42">
        <v>0</v>
      </c>
      <c r="D79">
        <v>19</v>
      </c>
      <c r="E79">
        <v>18</v>
      </c>
      <c r="F79" s="42">
        <v>17</v>
      </c>
      <c r="G79">
        <v>16</v>
      </c>
      <c r="H79">
        <v>15</v>
      </c>
      <c r="I79" s="42">
        <v>14</v>
      </c>
      <c r="J79">
        <v>13</v>
      </c>
      <c r="K79">
        <v>12</v>
      </c>
      <c r="L79" s="42">
        <v>11</v>
      </c>
      <c r="M79">
        <v>10</v>
      </c>
      <c r="N79">
        <v>9</v>
      </c>
      <c r="O79" s="42">
        <v>8</v>
      </c>
      <c r="P79">
        <v>7</v>
      </c>
      <c r="Q79">
        <v>6</v>
      </c>
      <c r="R79" s="42">
        <v>5</v>
      </c>
      <c r="S79">
        <v>4</v>
      </c>
      <c r="T79">
        <v>3</v>
      </c>
      <c r="U79" s="42">
        <v>2</v>
      </c>
      <c r="V79">
        <v>1</v>
      </c>
      <c r="W79">
        <v>0</v>
      </c>
      <c r="X79" s="42">
        <v>19</v>
      </c>
      <c r="Y79" s="42">
        <v>18</v>
      </c>
      <c r="Z79" s="42">
        <v>17</v>
      </c>
      <c r="AA79" s="42">
        <v>16</v>
      </c>
      <c r="AB79" s="42">
        <v>15</v>
      </c>
      <c r="AC79" s="42">
        <v>14</v>
      </c>
      <c r="AD79" s="42">
        <v>13</v>
      </c>
      <c r="AE79" s="42">
        <v>12</v>
      </c>
      <c r="AF79" s="42">
        <v>11</v>
      </c>
      <c r="AG79" s="42">
        <v>10</v>
      </c>
    </row>
    <row r="80" spans="1:40" s="30" customFormat="1" x14ac:dyDescent="0.3">
      <c r="B80" s="30" t="s">
        <v>267</v>
      </c>
      <c r="C80" s="30">
        <v>6000</v>
      </c>
      <c r="D80" s="30">
        <f>C80*1.03</f>
        <v>6180</v>
      </c>
      <c r="E80" s="30">
        <f t="shared" ref="E80:AG80" si="258">D80*1.03</f>
        <v>6365.4000000000005</v>
      </c>
      <c r="F80" s="30">
        <f t="shared" si="258"/>
        <v>6556.362000000001</v>
      </c>
      <c r="G80" s="30">
        <f t="shared" si="258"/>
        <v>6753.0528600000016</v>
      </c>
      <c r="H80" s="30">
        <f t="shared" si="258"/>
        <v>6955.6444458000014</v>
      </c>
      <c r="I80" s="30">
        <f t="shared" si="258"/>
        <v>7164.3137791740019</v>
      </c>
      <c r="J80" s="30">
        <f t="shared" si="258"/>
        <v>7379.2431925492219</v>
      </c>
      <c r="K80" s="30">
        <f t="shared" si="258"/>
        <v>7600.6204883256987</v>
      </c>
      <c r="L80" s="30">
        <f t="shared" si="258"/>
        <v>7828.6391029754695</v>
      </c>
      <c r="M80" s="30">
        <f t="shared" si="258"/>
        <v>8063.4982760647335</v>
      </c>
      <c r="N80" s="30">
        <f t="shared" si="258"/>
        <v>8305.4032243466754</v>
      </c>
      <c r="O80" s="30">
        <f t="shared" si="258"/>
        <v>8554.5653210770761</v>
      </c>
      <c r="P80" s="30">
        <f t="shared" si="258"/>
        <v>8811.202280709389</v>
      </c>
      <c r="Q80" s="30">
        <f t="shared" si="258"/>
        <v>9075.5383491306711</v>
      </c>
      <c r="R80" s="30">
        <f t="shared" si="258"/>
        <v>9347.8044996045919</v>
      </c>
      <c r="S80" s="30">
        <f t="shared" si="258"/>
        <v>9628.2386345927298</v>
      </c>
      <c r="T80" s="30">
        <f t="shared" si="258"/>
        <v>9917.0857936305129</v>
      </c>
      <c r="U80" s="30">
        <f t="shared" si="258"/>
        <v>10214.598367439428</v>
      </c>
      <c r="V80" s="30">
        <f t="shared" si="258"/>
        <v>10521.036318462611</v>
      </c>
      <c r="W80" s="30">
        <f t="shared" si="258"/>
        <v>10836.66740801649</v>
      </c>
      <c r="X80" s="30">
        <f t="shared" si="258"/>
        <v>11161.767430256985</v>
      </c>
      <c r="Y80" s="30">
        <f t="shared" si="258"/>
        <v>11496.620453164694</v>
      </c>
      <c r="Z80" s="30">
        <f t="shared" si="258"/>
        <v>11841.519066759636</v>
      </c>
      <c r="AA80" s="30">
        <f t="shared" si="258"/>
        <v>12196.764638762426</v>
      </c>
      <c r="AB80" s="30">
        <f t="shared" si="258"/>
        <v>12562.6675779253</v>
      </c>
      <c r="AC80" s="30">
        <f t="shared" si="258"/>
        <v>12939.54760526306</v>
      </c>
      <c r="AD80" s="30">
        <f t="shared" si="258"/>
        <v>13327.734033420953</v>
      </c>
      <c r="AE80" s="30">
        <f t="shared" si="258"/>
        <v>13727.566054423582</v>
      </c>
      <c r="AF80" s="30">
        <f t="shared" si="258"/>
        <v>14139.39303605629</v>
      </c>
      <c r="AG80" s="30">
        <f t="shared" si="258"/>
        <v>14563.57482713798</v>
      </c>
    </row>
    <row r="81" spans="1:38" s="30" customFormat="1" x14ac:dyDescent="0.3">
      <c r="B81" s="30" t="s">
        <v>268</v>
      </c>
      <c r="C81" s="30">
        <f>(C80/C78)*(C78-C79)</f>
        <v>6000</v>
      </c>
      <c r="D81" s="30">
        <f t="shared" ref="D81:AG81" si="259">(D80/D78)*(D78-D79)</f>
        <v>309</v>
      </c>
      <c r="E81" s="30">
        <f t="shared" si="259"/>
        <v>636.54000000000008</v>
      </c>
      <c r="F81" s="30">
        <f t="shared" si="259"/>
        <v>983.45430000000022</v>
      </c>
      <c r="G81" s="30">
        <f t="shared" si="259"/>
        <v>1350.6105720000003</v>
      </c>
      <c r="H81" s="30">
        <f t="shared" si="259"/>
        <v>1738.9111114500001</v>
      </c>
      <c r="I81" s="30">
        <f t="shared" si="259"/>
        <v>2149.2941337522007</v>
      </c>
      <c r="J81" s="30">
        <f t="shared" si="259"/>
        <v>2582.7351173922279</v>
      </c>
      <c r="K81" s="30">
        <f t="shared" si="259"/>
        <v>3040.2481953302795</v>
      </c>
      <c r="L81" s="30">
        <f t="shared" si="259"/>
        <v>3522.887596338961</v>
      </c>
      <c r="M81" s="30">
        <f t="shared" si="259"/>
        <v>4031.7491380323668</v>
      </c>
      <c r="N81" s="30">
        <f t="shared" si="259"/>
        <v>4567.9717733906718</v>
      </c>
      <c r="O81" s="30">
        <f t="shared" si="259"/>
        <v>5132.739192646246</v>
      </c>
      <c r="P81" s="30">
        <f t="shared" si="259"/>
        <v>5727.2814824611023</v>
      </c>
      <c r="Q81" s="30">
        <f t="shared" si="259"/>
        <v>6352.8768443914696</v>
      </c>
      <c r="R81" s="30">
        <f t="shared" si="259"/>
        <v>7010.8533747034444</v>
      </c>
      <c r="S81" s="30">
        <f t="shared" si="259"/>
        <v>7702.5909076741837</v>
      </c>
      <c r="T81" s="30">
        <f t="shared" si="259"/>
        <v>8429.5229245859355</v>
      </c>
      <c r="U81" s="30">
        <f t="shared" si="259"/>
        <v>9193.1385306954853</v>
      </c>
      <c r="V81" s="30">
        <f t="shared" si="259"/>
        <v>9994.9845025394807</v>
      </c>
      <c r="W81" s="30">
        <f t="shared" si="259"/>
        <v>10836.66740801649</v>
      </c>
      <c r="X81" s="30">
        <f t="shared" si="259"/>
        <v>558.08837151284922</v>
      </c>
      <c r="Y81" s="30">
        <f t="shared" si="259"/>
        <v>1149.6620453164694</v>
      </c>
      <c r="Z81" s="30">
        <f t="shared" si="259"/>
        <v>1776.2278600139452</v>
      </c>
      <c r="AA81" s="30">
        <f t="shared" si="259"/>
        <v>2439.3529277524854</v>
      </c>
      <c r="AB81" s="30">
        <f t="shared" si="259"/>
        <v>3140.6668944813246</v>
      </c>
      <c r="AC81" s="30">
        <f t="shared" si="259"/>
        <v>3881.8642815789181</v>
      </c>
      <c r="AD81" s="30">
        <f t="shared" si="259"/>
        <v>4664.7069116973335</v>
      </c>
      <c r="AE81" s="30">
        <f t="shared" si="259"/>
        <v>5491.026421769433</v>
      </c>
      <c r="AF81" s="30">
        <f t="shared" si="259"/>
        <v>6362.72686622533</v>
      </c>
      <c r="AG81" s="30">
        <f t="shared" si="259"/>
        <v>7281.7874135689899</v>
      </c>
    </row>
    <row r="82" spans="1:38" x14ac:dyDescent="0.3">
      <c r="A82" t="s">
        <v>219</v>
      </c>
      <c r="B82" t="s">
        <v>265</v>
      </c>
      <c r="C82" s="42">
        <v>50</v>
      </c>
      <c r="D82">
        <v>50</v>
      </c>
      <c r="E82">
        <v>50</v>
      </c>
      <c r="F82" s="42">
        <v>50</v>
      </c>
      <c r="G82">
        <v>50</v>
      </c>
      <c r="H82">
        <v>50</v>
      </c>
      <c r="I82" s="42">
        <v>50</v>
      </c>
      <c r="J82">
        <v>50</v>
      </c>
      <c r="K82">
        <v>50</v>
      </c>
      <c r="L82" s="42">
        <v>50</v>
      </c>
      <c r="M82">
        <v>50</v>
      </c>
      <c r="N82">
        <v>50</v>
      </c>
      <c r="O82" s="42">
        <v>50</v>
      </c>
      <c r="P82">
        <v>50</v>
      </c>
      <c r="Q82">
        <v>50</v>
      </c>
      <c r="R82" s="42">
        <v>50</v>
      </c>
      <c r="S82">
        <v>50</v>
      </c>
      <c r="T82">
        <v>50</v>
      </c>
      <c r="U82" s="42">
        <v>50</v>
      </c>
      <c r="V82">
        <v>50</v>
      </c>
      <c r="W82">
        <v>50</v>
      </c>
      <c r="X82" s="42">
        <v>50</v>
      </c>
      <c r="Y82">
        <v>50</v>
      </c>
      <c r="Z82">
        <v>50</v>
      </c>
      <c r="AA82" s="42">
        <v>50</v>
      </c>
      <c r="AB82">
        <v>50</v>
      </c>
      <c r="AC82">
        <v>50</v>
      </c>
      <c r="AD82" s="42">
        <v>50</v>
      </c>
      <c r="AE82">
        <v>50</v>
      </c>
      <c r="AF82">
        <v>50</v>
      </c>
      <c r="AG82" s="42">
        <v>50</v>
      </c>
    </row>
    <row r="83" spans="1:38" x14ac:dyDescent="0.3">
      <c r="B83" t="s">
        <v>266</v>
      </c>
      <c r="C83" s="42">
        <v>7</v>
      </c>
      <c r="D83">
        <v>6</v>
      </c>
      <c r="E83">
        <v>5</v>
      </c>
      <c r="F83" s="42">
        <v>4</v>
      </c>
      <c r="G83" s="42">
        <v>3</v>
      </c>
      <c r="H83" s="42">
        <v>2</v>
      </c>
      <c r="I83" s="42">
        <v>1</v>
      </c>
      <c r="J83" s="42">
        <v>0</v>
      </c>
      <c r="K83" s="42">
        <v>49</v>
      </c>
      <c r="L83" s="42">
        <v>48</v>
      </c>
      <c r="M83" s="42">
        <v>47</v>
      </c>
      <c r="N83" s="42">
        <v>46</v>
      </c>
      <c r="O83" s="42">
        <v>45</v>
      </c>
      <c r="P83" s="42">
        <v>44</v>
      </c>
      <c r="Q83" s="42">
        <v>43</v>
      </c>
      <c r="R83" s="42">
        <v>42</v>
      </c>
      <c r="S83" s="42">
        <v>41</v>
      </c>
      <c r="T83" s="42">
        <v>40</v>
      </c>
      <c r="U83" s="42">
        <v>39</v>
      </c>
      <c r="V83" s="42">
        <v>38</v>
      </c>
      <c r="W83" s="42">
        <v>37</v>
      </c>
      <c r="X83" s="42">
        <v>36</v>
      </c>
      <c r="Y83" s="42">
        <v>35</v>
      </c>
      <c r="Z83" s="42">
        <v>34</v>
      </c>
      <c r="AA83" s="42">
        <v>33</v>
      </c>
      <c r="AB83" s="42">
        <v>32</v>
      </c>
      <c r="AC83" s="42">
        <v>31</v>
      </c>
      <c r="AD83" s="42">
        <v>30</v>
      </c>
      <c r="AE83" s="42">
        <v>29</v>
      </c>
      <c r="AF83" s="42">
        <v>28</v>
      </c>
      <c r="AG83" s="42">
        <v>27</v>
      </c>
    </row>
    <row r="84" spans="1:38" s="30" customFormat="1" x14ac:dyDescent="0.3">
      <c r="B84" s="30" t="s">
        <v>267</v>
      </c>
      <c r="C84" s="30">
        <v>24000</v>
      </c>
      <c r="D84" s="30">
        <f>C84*1.03</f>
        <v>24720</v>
      </c>
      <c r="E84" s="30">
        <f>D84*1.03</f>
        <v>25461.600000000002</v>
      </c>
      <c r="F84" s="30">
        <f t="shared" ref="F84:AG84" si="260">E84*1.03</f>
        <v>26225.448000000004</v>
      </c>
      <c r="G84" s="30">
        <f t="shared" si="260"/>
        <v>27012.211440000006</v>
      </c>
      <c r="H84" s="30">
        <f t="shared" si="260"/>
        <v>27822.577783200006</v>
      </c>
      <c r="I84" s="30">
        <f t="shared" si="260"/>
        <v>28657.255116696007</v>
      </c>
      <c r="J84" s="30">
        <f t="shared" si="260"/>
        <v>29516.972770196888</v>
      </c>
      <c r="K84" s="30">
        <f t="shared" si="260"/>
        <v>30402.481953302795</v>
      </c>
      <c r="L84" s="30">
        <f t="shared" si="260"/>
        <v>31314.556411901878</v>
      </c>
      <c r="M84" s="30">
        <f t="shared" si="260"/>
        <v>32253.993104258934</v>
      </c>
      <c r="N84" s="30">
        <f t="shared" si="260"/>
        <v>33221.612897386702</v>
      </c>
      <c r="O84" s="30">
        <f t="shared" si="260"/>
        <v>34218.261284308304</v>
      </c>
      <c r="P84" s="30">
        <f t="shared" si="260"/>
        <v>35244.809122837556</v>
      </c>
      <c r="Q84" s="30">
        <f t="shared" si="260"/>
        <v>36302.153396522684</v>
      </c>
      <c r="R84" s="30">
        <f t="shared" si="260"/>
        <v>37391.217998418368</v>
      </c>
      <c r="S84" s="30">
        <f t="shared" si="260"/>
        <v>38512.954538370919</v>
      </c>
      <c r="T84" s="30">
        <f t="shared" si="260"/>
        <v>39668.343174522051</v>
      </c>
      <c r="U84" s="30">
        <f t="shared" si="260"/>
        <v>40858.393469757713</v>
      </c>
      <c r="V84" s="30">
        <f t="shared" si="260"/>
        <v>42084.145273850445</v>
      </c>
      <c r="W84" s="30">
        <f t="shared" si="260"/>
        <v>43346.669632065961</v>
      </c>
      <c r="X84" s="30">
        <f t="shared" si="260"/>
        <v>44647.06972102794</v>
      </c>
      <c r="Y84" s="30">
        <f t="shared" si="260"/>
        <v>45986.481812658778</v>
      </c>
      <c r="Z84" s="30">
        <f t="shared" si="260"/>
        <v>47366.076267038545</v>
      </c>
      <c r="AA84" s="30">
        <f t="shared" si="260"/>
        <v>48787.058555049705</v>
      </c>
      <c r="AB84" s="30">
        <f t="shared" si="260"/>
        <v>50250.6703117012</v>
      </c>
      <c r="AC84" s="30">
        <f t="shared" si="260"/>
        <v>51758.190421052241</v>
      </c>
      <c r="AD84" s="30">
        <f t="shared" si="260"/>
        <v>53310.936133683812</v>
      </c>
      <c r="AE84" s="30">
        <f t="shared" si="260"/>
        <v>54910.264217694326</v>
      </c>
      <c r="AF84" s="30">
        <f t="shared" si="260"/>
        <v>56557.57214422516</v>
      </c>
      <c r="AG84" s="30">
        <f t="shared" si="260"/>
        <v>58254.299308551919</v>
      </c>
    </row>
    <row r="85" spans="1:38" s="30" customFormat="1" x14ac:dyDescent="0.3">
      <c r="B85" s="30" t="s">
        <v>268</v>
      </c>
      <c r="C85" s="30">
        <f>(C84/C82)*(C82-C83)</f>
        <v>20640</v>
      </c>
      <c r="D85" s="30">
        <f t="shared" ref="D85:AG85" si="261">(D84/D82)*(D82-D83)</f>
        <v>21753.599999999999</v>
      </c>
      <c r="E85" s="30">
        <f t="shared" si="261"/>
        <v>22915.440000000002</v>
      </c>
      <c r="F85" s="30">
        <f t="shared" si="261"/>
        <v>24127.412160000007</v>
      </c>
      <c r="G85" s="30">
        <f t="shared" si="261"/>
        <v>25391.478753600004</v>
      </c>
      <c r="H85" s="30">
        <f t="shared" si="261"/>
        <v>26709.674671872006</v>
      </c>
      <c r="I85" s="30">
        <f t="shared" si="261"/>
        <v>28084.110014362086</v>
      </c>
      <c r="J85" s="30">
        <f t="shared" si="261"/>
        <v>29516.972770196888</v>
      </c>
      <c r="K85" s="30">
        <f t="shared" si="261"/>
        <v>608.04963906605587</v>
      </c>
      <c r="L85" s="30">
        <f t="shared" si="261"/>
        <v>1252.5822564760751</v>
      </c>
      <c r="M85" s="30">
        <f t="shared" si="261"/>
        <v>1935.2395862555359</v>
      </c>
      <c r="N85" s="30">
        <f t="shared" si="261"/>
        <v>2657.729031790936</v>
      </c>
      <c r="O85" s="30">
        <f t="shared" si="261"/>
        <v>3421.8261284308305</v>
      </c>
      <c r="P85" s="30">
        <f t="shared" si="261"/>
        <v>4229.3770947405064</v>
      </c>
      <c r="Q85" s="30">
        <f t="shared" si="261"/>
        <v>5082.3014755131762</v>
      </c>
      <c r="R85" s="30">
        <f t="shared" si="261"/>
        <v>5982.5948797469391</v>
      </c>
      <c r="S85" s="30">
        <f t="shared" si="261"/>
        <v>6932.3318169067652</v>
      </c>
      <c r="T85" s="30">
        <f t="shared" si="261"/>
        <v>7933.6686349044103</v>
      </c>
      <c r="U85" s="30">
        <f t="shared" si="261"/>
        <v>8988.8465633466967</v>
      </c>
      <c r="V85" s="30">
        <f t="shared" si="261"/>
        <v>10100.194865724108</v>
      </c>
      <c r="W85" s="30">
        <f t="shared" si="261"/>
        <v>11270.13410433715</v>
      </c>
      <c r="X85" s="30">
        <f t="shared" si="261"/>
        <v>12501.179521887823</v>
      </c>
      <c r="Y85" s="30">
        <f t="shared" si="261"/>
        <v>13795.944543797634</v>
      </c>
      <c r="Z85" s="30">
        <f t="shared" si="261"/>
        <v>15157.144405452334</v>
      </c>
      <c r="AA85" s="30">
        <f t="shared" si="261"/>
        <v>16587.5999087169</v>
      </c>
      <c r="AB85" s="30">
        <f t="shared" si="261"/>
        <v>18090.241312212434</v>
      </c>
      <c r="AC85" s="30">
        <f t="shared" si="261"/>
        <v>19668.112359999854</v>
      </c>
      <c r="AD85" s="30">
        <f t="shared" si="261"/>
        <v>21324.374453473523</v>
      </c>
      <c r="AE85" s="30">
        <f t="shared" si="261"/>
        <v>23062.310971431616</v>
      </c>
      <c r="AF85" s="30">
        <f t="shared" si="261"/>
        <v>24885.331743459072</v>
      </c>
      <c r="AG85" s="30">
        <f t="shared" si="261"/>
        <v>26796.977681933884</v>
      </c>
    </row>
    <row r="86" spans="1:38" x14ac:dyDescent="0.3">
      <c r="A86" t="s">
        <v>235</v>
      </c>
      <c r="B86" t="s">
        <v>265</v>
      </c>
      <c r="C86" s="42">
        <v>10</v>
      </c>
      <c r="D86">
        <v>10</v>
      </c>
      <c r="E86">
        <v>10</v>
      </c>
      <c r="F86" s="42">
        <v>10</v>
      </c>
      <c r="G86">
        <v>10</v>
      </c>
      <c r="H86">
        <v>10</v>
      </c>
      <c r="I86" s="42">
        <v>10</v>
      </c>
      <c r="J86">
        <v>10</v>
      </c>
      <c r="K86">
        <v>10</v>
      </c>
      <c r="L86" s="42">
        <v>10</v>
      </c>
      <c r="M86">
        <v>10</v>
      </c>
      <c r="N86">
        <v>10</v>
      </c>
      <c r="O86" s="42">
        <v>10</v>
      </c>
      <c r="P86">
        <v>10</v>
      </c>
      <c r="Q86">
        <v>10</v>
      </c>
      <c r="R86" s="42">
        <v>10</v>
      </c>
      <c r="S86">
        <v>10</v>
      </c>
      <c r="T86">
        <v>10</v>
      </c>
      <c r="U86" s="42">
        <v>10</v>
      </c>
      <c r="V86">
        <v>10</v>
      </c>
      <c r="W86">
        <v>10</v>
      </c>
      <c r="X86" s="42">
        <v>10</v>
      </c>
      <c r="Y86">
        <v>10</v>
      </c>
      <c r="Z86">
        <v>10</v>
      </c>
      <c r="AA86" s="42">
        <v>10</v>
      </c>
      <c r="AB86">
        <v>10</v>
      </c>
      <c r="AC86">
        <v>10</v>
      </c>
      <c r="AD86" s="42">
        <v>10</v>
      </c>
      <c r="AE86">
        <v>10</v>
      </c>
      <c r="AF86">
        <v>10</v>
      </c>
      <c r="AG86" s="42">
        <v>10</v>
      </c>
    </row>
    <row r="87" spans="1:38" x14ac:dyDescent="0.3">
      <c r="B87" t="s">
        <v>266</v>
      </c>
      <c r="C87" s="42">
        <v>5</v>
      </c>
      <c r="D87">
        <v>4</v>
      </c>
      <c r="E87">
        <v>3</v>
      </c>
      <c r="F87" s="42">
        <v>2</v>
      </c>
      <c r="G87" s="42">
        <v>1</v>
      </c>
      <c r="H87" s="42">
        <v>0</v>
      </c>
      <c r="I87" s="42">
        <v>9</v>
      </c>
      <c r="J87" s="42">
        <v>8</v>
      </c>
      <c r="K87" s="42">
        <v>7</v>
      </c>
      <c r="L87" s="42">
        <v>6</v>
      </c>
      <c r="M87" s="42">
        <v>5</v>
      </c>
      <c r="N87" s="42">
        <v>4</v>
      </c>
      <c r="O87" s="42">
        <v>3</v>
      </c>
      <c r="P87" s="42">
        <v>2</v>
      </c>
      <c r="Q87" s="42">
        <v>1</v>
      </c>
      <c r="R87" s="42">
        <v>0</v>
      </c>
      <c r="S87" s="42">
        <v>9</v>
      </c>
      <c r="T87" s="42">
        <v>8</v>
      </c>
      <c r="U87" s="42">
        <v>7</v>
      </c>
      <c r="V87" s="42">
        <v>6</v>
      </c>
      <c r="W87" s="42">
        <v>5</v>
      </c>
      <c r="X87" s="42">
        <v>4</v>
      </c>
      <c r="Y87" s="42">
        <v>3</v>
      </c>
      <c r="Z87" s="42">
        <v>2</v>
      </c>
      <c r="AA87" s="42">
        <v>1</v>
      </c>
      <c r="AB87" s="42">
        <v>0</v>
      </c>
      <c r="AC87" s="42">
        <v>9</v>
      </c>
      <c r="AD87" s="42">
        <v>8</v>
      </c>
      <c r="AE87" s="42">
        <v>7</v>
      </c>
      <c r="AF87" s="42">
        <v>6</v>
      </c>
      <c r="AG87" s="42">
        <v>5</v>
      </c>
      <c r="AH87" s="42"/>
      <c r="AI87" s="42"/>
      <c r="AJ87" s="42"/>
      <c r="AK87" s="42"/>
      <c r="AL87" s="42"/>
    </row>
    <row r="88" spans="1:38" s="30" customFormat="1" x14ac:dyDescent="0.3">
      <c r="B88" s="30" t="s">
        <v>267</v>
      </c>
      <c r="C88" s="30">
        <v>5000</v>
      </c>
      <c r="D88" s="30">
        <f>C88*1.03</f>
        <v>5150</v>
      </c>
      <c r="E88" s="30">
        <f t="shared" ref="E88:AG88" si="262">D88*1.03</f>
        <v>5304.5</v>
      </c>
      <c r="F88" s="30">
        <f t="shared" si="262"/>
        <v>5463.6350000000002</v>
      </c>
      <c r="G88" s="30">
        <f t="shared" si="262"/>
        <v>5627.5440500000004</v>
      </c>
      <c r="H88" s="30">
        <f t="shared" si="262"/>
        <v>5796.3703715000001</v>
      </c>
      <c r="I88" s="30">
        <f t="shared" si="262"/>
        <v>5970.2614826449999</v>
      </c>
      <c r="J88" s="30">
        <f t="shared" si="262"/>
        <v>6149.3693271243501</v>
      </c>
      <c r="K88" s="30">
        <f t="shared" si="262"/>
        <v>6333.8504069380806</v>
      </c>
      <c r="L88" s="30">
        <f t="shared" si="262"/>
        <v>6523.865919146223</v>
      </c>
      <c r="M88" s="30">
        <f t="shared" si="262"/>
        <v>6719.5818967206096</v>
      </c>
      <c r="N88" s="30">
        <f t="shared" si="262"/>
        <v>6921.1693536222283</v>
      </c>
      <c r="O88" s="30">
        <f t="shared" si="262"/>
        <v>7128.8044342308949</v>
      </c>
      <c r="P88" s="30">
        <f t="shared" si="262"/>
        <v>7342.6685672578224</v>
      </c>
      <c r="Q88" s="30">
        <f t="shared" si="262"/>
        <v>7562.9486242755574</v>
      </c>
      <c r="R88" s="30">
        <f t="shared" si="262"/>
        <v>7789.8370830038248</v>
      </c>
      <c r="S88" s="30">
        <f t="shared" si="262"/>
        <v>8023.53219549394</v>
      </c>
      <c r="T88" s="30">
        <f t="shared" si="262"/>
        <v>8264.2381613587586</v>
      </c>
      <c r="U88" s="30">
        <f t="shared" si="262"/>
        <v>8512.1653061995221</v>
      </c>
      <c r="V88" s="30">
        <f t="shared" si="262"/>
        <v>8767.5302653855088</v>
      </c>
      <c r="W88" s="30">
        <f t="shared" si="262"/>
        <v>9030.5561733470749</v>
      </c>
      <c r="X88" s="30">
        <f t="shared" si="262"/>
        <v>9301.4728585474877</v>
      </c>
      <c r="Y88" s="30">
        <f t="shared" si="262"/>
        <v>9580.5170443039133</v>
      </c>
      <c r="Z88" s="30">
        <f t="shared" si="262"/>
        <v>9867.9325556330314</v>
      </c>
      <c r="AA88" s="30">
        <f t="shared" si="262"/>
        <v>10163.970532302023</v>
      </c>
      <c r="AB88" s="30">
        <f t="shared" si="262"/>
        <v>10468.889648271084</v>
      </c>
      <c r="AC88" s="30">
        <f t="shared" si="262"/>
        <v>10782.956337719217</v>
      </c>
      <c r="AD88" s="30">
        <f t="shared" si="262"/>
        <v>11106.445027850794</v>
      </c>
      <c r="AE88" s="30">
        <f t="shared" si="262"/>
        <v>11439.638378686317</v>
      </c>
      <c r="AF88" s="30">
        <f t="shared" si="262"/>
        <v>11782.827530046907</v>
      </c>
      <c r="AG88" s="30">
        <f t="shared" si="262"/>
        <v>12136.312355948314</v>
      </c>
    </row>
    <row r="89" spans="1:38" s="30" customFormat="1" x14ac:dyDescent="0.3">
      <c r="B89" s="30" t="s">
        <v>268</v>
      </c>
      <c r="C89" s="30">
        <f>(C88/C86)*(C86-C87)</f>
        <v>2500</v>
      </c>
      <c r="D89" s="30">
        <f t="shared" ref="D89:I89" si="263">(D88/D86)*(D86-D87)</f>
        <v>3090</v>
      </c>
      <c r="E89" s="30">
        <f t="shared" si="263"/>
        <v>3713.1500000000005</v>
      </c>
      <c r="F89" s="30">
        <f t="shared" si="263"/>
        <v>4370.9080000000004</v>
      </c>
      <c r="G89" s="30">
        <f t="shared" si="263"/>
        <v>5064.7896449999998</v>
      </c>
      <c r="H89" s="30">
        <f t="shared" si="263"/>
        <v>5796.3703714999992</v>
      </c>
      <c r="I89" s="30">
        <f t="shared" si="263"/>
        <v>597.02614826449997</v>
      </c>
      <c r="J89" s="30">
        <f t="shared" ref="J89" si="264">(J88/J86)*(J86-J87)</f>
        <v>1229.87386542487</v>
      </c>
      <c r="K89" s="30">
        <f t="shared" ref="K89" si="265">(K88/K86)*(K86-K87)</f>
        <v>1900.155122081424</v>
      </c>
      <c r="L89" s="30">
        <f t="shared" ref="L89" si="266">(L88/L86)*(L86-L87)</f>
        <v>2609.5463676584891</v>
      </c>
      <c r="M89" s="30">
        <f t="shared" ref="M89" si="267">(M88/M86)*(M86-M87)</f>
        <v>3359.7909483603048</v>
      </c>
      <c r="N89" s="30">
        <f t="shared" ref="N89:O89" si="268">(N88/N86)*(N86-N87)</f>
        <v>4152.7016121733377</v>
      </c>
      <c r="O89" s="30">
        <f t="shared" si="268"/>
        <v>4990.1631039616259</v>
      </c>
      <c r="P89" s="30">
        <f t="shared" ref="P89" si="269">(P88/P86)*(P86-P87)</f>
        <v>5874.1348538062575</v>
      </c>
      <c r="Q89" s="30">
        <f t="shared" ref="Q89" si="270">(Q88/Q86)*(Q86-Q87)</f>
        <v>6806.6537618480015</v>
      </c>
      <c r="R89" s="30">
        <f t="shared" ref="R89" si="271">(R88/R86)*(R86-R87)</f>
        <v>7789.8370830038239</v>
      </c>
      <c r="S89" s="30">
        <f t="shared" ref="S89" si="272">(S88/S86)*(S86-S87)</f>
        <v>802.353219549394</v>
      </c>
      <c r="T89" s="30">
        <f t="shared" ref="T89:U89" si="273">(T88/T86)*(T86-T87)</f>
        <v>1652.8476322717518</v>
      </c>
      <c r="U89" s="30">
        <f t="shared" si="273"/>
        <v>2553.6495918598566</v>
      </c>
      <c r="V89" s="30">
        <f t="shared" ref="V89" si="274">(V88/V86)*(V86-V87)</f>
        <v>3507.0121061542036</v>
      </c>
      <c r="W89" s="30">
        <f t="shared" ref="W89" si="275">(W88/W86)*(W86-W87)</f>
        <v>4515.2780866735375</v>
      </c>
      <c r="X89" s="30">
        <f t="shared" ref="X89" si="276">(X88/X86)*(X86-X87)</f>
        <v>5580.8837151284933</v>
      </c>
      <c r="Y89" s="30">
        <f t="shared" ref="Y89" si="277">(Y88/Y86)*(Y86-Y87)</f>
        <v>6706.3619310127388</v>
      </c>
      <c r="Z89" s="30">
        <f t="shared" ref="Z89:AA89" si="278">(Z88/Z86)*(Z86-Z87)</f>
        <v>7894.3460445064247</v>
      </c>
      <c r="AA89" s="30">
        <f t="shared" si="278"/>
        <v>9147.5734790718197</v>
      </c>
      <c r="AB89" s="30">
        <f t="shared" ref="AB89" si="279">(AB88/AB86)*(AB86-AB87)</f>
        <v>10468.889648271084</v>
      </c>
      <c r="AC89" s="30">
        <f t="shared" ref="AC89" si="280">(AC88/AC86)*(AC86-AC87)</f>
        <v>1078.2956337719218</v>
      </c>
      <c r="AD89" s="30">
        <f t="shared" ref="AD89" si="281">(AD88/AD86)*(AD86-AD87)</f>
        <v>2221.2890055701587</v>
      </c>
      <c r="AE89" s="30">
        <f t="shared" ref="AE89" si="282">(AE88/AE86)*(AE86-AE87)</f>
        <v>3431.8915136058954</v>
      </c>
      <c r="AF89" s="30">
        <f t="shared" ref="AF89:AG89" si="283">(AF88/AF86)*(AF86-AF87)</f>
        <v>4713.1310120187627</v>
      </c>
      <c r="AG89" s="30">
        <f t="shared" si="283"/>
        <v>6068.1561779741569</v>
      </c>
    </row>
    <row r="90" spans="1:38" x14ac:dyDescent="0.3">
      <c r="A90" t="s">
        <v>236</v>
      </c>
      <c r="B90" t="s">
        <v>265</v>
      </c>
      <c r="C90" s="42">
        <v>5</v>
      </c>
      <c r="D90">
        <v>5</v>
      </c>
      <c r="E90">
        <v>5</v>
      </c>
      <c r="F90" s="42">
        <v>5</v>
      </c>
      <c r="G90">
        <v>5</v>
      </c>
      <c r="H90">
        <v>5</v>
      </c>
      <c r="I90" s="42">
        <v>5</v>
      </c>
      <c r="J90">
        <v>5</v>
      </c>
      <c r="K90">
        <v>5</v>
      </c>
      <c r="L90" s="42">
        <v>5</v>
      </c>
      <c r="M90">
        <v>5</v>
      </c>
      <c r="N90">
        <v>5</v>
      </c>
      <c r="O90" s="42">
        <v>5</v>
      </c>
      <c r="P90">
        <v>5</v>
      </c>
      <c r="Q90">
        <v>5</v>
      </c>
      <c r="R90" s="42">
        <v>5</v>
      </c>
      <c r="S90">
        <v>5</v>
      </c>
      <c r="T90">
        <v>5</v>
      </c>
      <c r="U90" s="42">
        <v>5</v>
      </c>
      <c r="V90">
        <v>5</v>
      </c>
      <c r="W90">
        <v>5</v>
      </c>
      <c r="X90" s="42">
        <v>5</v>
      </c>
      <c r="Y90">
        <v>5</v>
      </c>
      <c r="Z90">
        <v>5</v>
      </c>
      <c r="AA90" s="42">
        <v>5</v>
      </c>
      <c r="AB90">
        <v>5</v>
      </c>
      <c r="AC90">
        <v>5</v>
      </c>
      <c r="AD90" s="42">
        <v>5</v>
      </c>
      <c r="AE90">
        <v>5</v>
      </c>
      <c r="AF90">
        <v>5</v>
      </c>
      <c r="AG90" s="42">
        <v>5</v>
      </c>
    </row>
    <row r="91" spans="1:38" x14ac:dyDescent="0.3">
      <c r="B91" t="s">
        <v>266</v>
      </c>
      <c r="C91" s="42">
        <v>0</v>
      </c>
      <c r="D91">
        <v>4</v>
      </c>
      <c r="E91">
        <v>3</v>
      </c>
      <c r="F91" s="42">
        <v>2</v>
      </c>
      <c r="G91" s="42">
        <v>1</v>
      </c>
      <c r="H91" s="42">
        <v>0</v>
      </c>
      <c r="I91">
        <v>4</v>
      </c>
      <c r="J91">
        <v>3</v>
      </c>
      <c r="K91" s="42">
        <v>2</v>
      </c>
      <c r="L91" s="42">
        <v>1</v>
      </c>
      <c r="M91" s="42">
        <v>0</v>
      </c>
      <c r="N91">
        <v>4</v>
      </c>
      <c r="O91">
        <v>3</v>
      </c>
      <c r="P91" s="42">
        <v>2</v>
      </c>
      <c r="Q91" s="42">
        <v>1</v>
      </c>
      <c r="R91" s="42">
        <v>0</v>
      </c>
      <c r="S91">
        <v>4</v>
      </c>
      <c r="T91">
        <v>3</v>
      </c>
      <c r="U91" s="42">
        <v>2</v>
      </c>
      <c r="V91" s="42">
        <v>1</v>
      </c>
      <c r="W91" s="42">
        <v>0</v>
      </c>
      <c r="X91">
        <v>4</v>
      </c>
      <c r="Y91">
        <v>3</v>
      </c>
      <c r="Z91" s="42">
        <v>2</v>
      </c>
      <c r="AA91" s="42">
        <v>1</v>
      </c>
      <c r="AB91" s="42">
        <v>0</v>
      </c>
      <c r="AC91">
        <v>4</v>
      </c>
      <c r="AD91">
        <v>3</v>
      </c>
      <c r="AE91" s="42">
        <v>2</v>
      </c>
      <c r="AF91" s="42">
        <v>1</v>
      </c>
      <c r="AG91" s="42">
        <v>0</v>
      </c>
    </row>
    <row r="92" spans="1:38" s="30" customFormat="1" x14ac:dyDescent="0.3">
      <c r="B92" s="30" t="s">
        <v>267</v>
      </c>
      <c r="C92" s="30">
        <v>1500</v>
      </c>
      <c r="D92" s="30">
        <f>C92*1.03</f>
        <v>1545</v>
      </c>
      <c r="E92" s="30">
        <f t="shared" ref="E92:AG92" si="284">D92*1.03</f>
        <v>1591.3500000000001</v>
      </c>
      <c r="F92" s="30">
        <f t="shared" si="284"/>
        <v>1639.0905000000002</v>
      </c>
      <c r="G92" s="30">
        <f t="shared" si="284"/>
        <v>1688.2632150000004</v>
      </c>
      <c r="H92" s="30">
        <f t="shared" si="284"/>
        <v>1738.9111114500004</v>
      </c>
      <c r="I92" s="30">
        <f t="shared" si="284"/>
        <v>1791.0784447935005</v>
      </c>
      <c r="J92" s="30">
        <f t="shared" si="284"/>
        <v>1844.8107981373055</v>
      </c>
      <c r="K92" s="30">
        <f t="shared" si="284"/>
        <v>1900.1551220814247</v>
      </c>
      <c r="L92" s="30">
        <f t="shared" si="284"/>
        <v>1957.1597757438674</v>
      </c>
      <c r="M92" s="30">
        <f t="shared" si="284"/>
        <v>2015.8745690161834</v>
      </c>
      <c r="N92" s="30">
        <f t="shared" si="284"/>
        <v>2076.3508060866689</v>
      </c>
      <c r="O92" s="30">
        <f t="shared" si="284"/>
        <v>2138.641330269269</v>
      </c>
      <c r="P92" s="30">
        <f t="shared" si="284"/>
        <v>2202.8005701773473</v>
      </c>
      <c r="Q92" s="30">
        <f t="shared" si="284"/>
        <v>2268.8845872826678</v>
      </c>
      <c r="R92" s="30">
        <f t="shared" si="284"/>
        <v>2336.951124901148</v>
      </c>
      <c r="S92" s="30">
        <f t="shared" si="284"/>
        <v>2407.0596586481824</v>
      </c>
      <c r="T92" s="30">
        <f t="shared" si="284"/>
        <v>2479.2714484076282</v>
      </c>
      <c r="U92" s="30">
        <f t="shared" si="284"/>
        <v>2553.6495918598571</v>
      </c>
      <c r="V92" s="30">
        <f t="shared" si="284"/>
        <v>2630.2590796156528</v>
      </c>
      <c r="W92" s="30">
        <f t="shared" si="284"/>
        <v>2709.1668520041226</v>
      </c>
      <c r="X92" s="30">
        <f t="shared" si="284"/>
        <v>2790.4418575642462</v>
      </c>
      <c r="Y92" s="30">
        <f t="shared" si="284"/>
        <v>2874.1551132911736</v>
      </c>
      <c r="Z92" s="30">
        <f t="shared" si="284"/>
        <v>2960.379766689909</v>
      </c>
      <c r="AA92" s="30">
        <f t="shared" si="284"/>
        <v>3049.1911596906066</v>
      </c>
      <c r="AB92" s="30">
        <f t="shared" si="284"/>
        <v>3140.666894481325</v>
      </c>
      <c r="AC92" s="30">
        <f t="shared" si="284"/>
        <v>3234.886901315765</v>
      </c>
      <c r="AD92" s="30">
        <f t="shared" si="284"/>
        <v>3331.9335083552382</v>
      </c>
      <c r="AE92" s="30">
        <f t="shared" si="284"/>
        <v>3431.8915136058954</v>
      </c>
      <c r="AF92" s="30">
        <f t="shared" si="284"/>
        <v>3534.8482590140725</v>
      </c>
      <c r="AG92" s="30">
        <f t="shared" si="284"/>
        <v>3640.893706784495</v>
      </c>
    </row>
    <row r="93" spans="1:38" s="30" customFormat="1" x14ac:dyDescent="0.3">
      <c r="B93" s="30" t="s">
        <v>268</v>
      </c>
      <c r="C93" s="30">
        <f>(C92/C90)*(C90-C91)</f>
        <v>1500</v>
      </c>
      <c r="D93" s="30">
        <f>(D92/D90)*(D90-D91)</f>
        <v>309</v>
      </c>
      <c r="E93" s="30">
        <f t="shared" ref="E93:Q93" si="285">(E92/E90)*(E90-E91)</f>
        <v>636.54000000000008</v>
      </c>
      <c r="F93" s="30">
        <f t="shared" si="285"/>
        <v>983.45430000000022</v>
      </c>
      <c r="G93" s="30">
        <f t="shared" si="285"/>
        <v>1350.6105720000003</v>
      </c>
      <c r="H93" s="30">
        <f t="shared" si="285"/>
        <v>1738.9111114500001</v>
      </c>
      <c r="I93" s="30">
        <f t="shared" si="285"/>
        <v>358.21568895870007</v>
      </c>
      <c r="J93" s="30">
        <f t="shared" si="285"/>
        <v>737.92431925492224</v>
      </c>
      <c r="K93" s="30">
        <f t="shared" si="285"/>
        <v>1140.0930732488548</v>
      </c>
      <c r="L93" s="30">
        <f t="shared" si="285"/>
        <v>1565.7278205950938</v>
      </c>
      <c r="M93" s="30">
        <f t="shared" si="285"/>
        <v>2015.8745690161834</v>
      </c>
      <c r="N93" s="30">
        <f t="shared" si="285"/>
        <v>415.27016121733379</v>
      </c>
      <c r="O93" s="30">
        <f t="shared" si="285"/>
        <v>855.45653210770763</v>
      </c>
      <c r="P93" s="30">
        <f t="shared" si="285"/>
        <v>1321.6803421064083</v>
      </c>
      <c r="Q93" s="30">
        <f t="shared" si="285"/>
        <v>1815.1076698261343</v>
      </c>
      <c r="R93" s="30">
        <f t="shared" ref="R93" si="286">(R92/R90)*(R90-R91)</f>
        <v>2336.951124901148</v>
      </c>
      <c r="S93" s="30">
        <f t="shared" ref="S93" si="287">(S92/S90)*(S90-S91)</f>
        <v>481.41193172963648</v>
      </c>
      <c r="T93" s="30">
        <f t="shared" ref="T93" si="288">(T92/T90)*(T90-T91)</f>
        <v>991.70857936305129</v>
      </c>
      <c r="U93" s="30">
        <f t="shared" ref="U93" si="289">(U92/U90)*(U90-U91)</f>
        <v>1532.1897551159141</v>
      </c>
      <c r="V93" s="30">
        <f t="shared" ref="V93" si="290">(V92/V90)*(V90-V91)</f>
        <v>2104.2072636925222</v>
      </c>
      <c r="W93" s="30">
        <f t="shared" ref="W93" si="291">(W92/W90)*(W90-W91)</f>
        <v>2709.1668520041226</v>
      </c>
      <c r="X93" s="30">
        <f t="shared" ref="X93" si="292">(X92/X90)*(X90-X91)</f>
        <v>558.08837151284922</v>
      </c>
      <c r="Y93" s="30">
        <f t="shared" ref="Y93" si="293">(Y92/Y90)*(Y90-Y91)</f>
        <v>1149.6620453164694</v>
      </c>
      <c r="Z93" s="30">
        <f t="shared" ref="Z93" si="294">(Z92/Z90)*(Z90-Z91)</f>
        <v>1776.2278600139452</v>
      </c>
      <c r="AA93" s="30">
        <f t="shared" ref="AA93" si="295">(AA92/AA90)*(AA90-AA91)</f>
        <v>2439.3529277524854</v>
      </c>
      <c r="AB93" s="30">
        <f t="shared" ref="AB93:AD93" si="296">(AB92/AB90)*(AB90-AB91)</f>
        <v>3140.6668944813246</v>
      </c>
      <c r="AC93" s="30">
        <f t="shared" si="296"/>
        <v>646.97738026315301</v>
      </c>
      <c r="AD93" s="30">
        <f t="shared" si="296"/>
        <v>1332.7734033420952</v>
      </c>
      <c r="AE93" s="30">
        <f t="shared" ref="AE93" si="297">(AE92/AE90)*(AE90-AE91)</f>
        <v>2059.1349081635371</v>
      </c>
      <c r="AF93" s="30">
        <f t="shared" ref="AF93" si="298">(AF92/AF90)*(AF90-AF91)</f>
        <v>2827.878607211258</v>
      </c>
      <c r="AG93" s="30">
        <f t="shared" ref="AG93" si="299">(AG92/AG90)*(AG90-AG91)</f>
        <v>3640.893706784495</v>
      </c>
    </row>
    <row r="94" spans="1:38" x14ac:dyDescent="0.3">
      <c r="A94" t="s">
        <v>237</v>
      </c>
      <c r="B94" t="s">
        <v>265</v>
      </c>
      <c r="C94" s="42">
        <v>10</v>
      </c>
      <c r="D94">
        <v>10</v>
      </c>
      <c r="E94">
        <v>10</v>
      </c>
      <c r="F94" s="42">
        <v>10</v>
      </c>
      <c r="G94">
        <v>10</v>
      </c>
      <c r="H94">
        <v>10</v>
      </c>
      <c r="I94" s="42">
        <v>10</v>
      </c>
      <c r="J94">
        <v>10</v>
      </c>
      <c r="K94">
        <v>10</v>
      </c>
      <c r="L94" s="42">
        <v>10</v>
      </c>
      <c r="M94">
        <v>10</v>
      </c>
      <c r="N94">
        <v>10</v>
      </c>
      <c r="O94" s="42">
        <v>10</v>
      </c>
      <c r="P94">
        <v>10</v>
      </c>
      <c r="Q94">
        <v>10</v>
      </c>
      <c r="R94" s="42">
        <v>10</v>
      </c>
      <c r="S94">
        <v>10</v>
      </c>
      <c r="T94">
        <v>10</v>
      </c>
      <c r="U94" s="42">
        <v>10</v>
      </c>
      <c r="V94">
        <v>10</v>
      </c>
      <c r="W94">
        <v>10</v>
      </c>
      <c r="X94" s="42">
        <v>10</v>
      </c>
      <c r="Y94">
        <v>10</v>
      </c>
      <c r="Z94">
        <v>10</v>
      </c>
      <c r="AA94" s="42">
        <v>10</v>
      </c>
      <c r="AB94">
        <v>10</v>
      </c>
      <c r="AC94">
        <v>10</v>
      </c>
      <c r="AD94" s="42">
        <v>10</v>
      </c>
      <c r="AE94">
        <v>10</v>
      </c>
      <c r="AF94">
        <v>10</v>
      </c>
      <c r="AG94" s="42">
        <v>10</v>
      </c>
    </row>
    <row r="95" spans="1:38" x14ac:dyDescent="0.3">
      <c r="B95" t="s">
        <v>266</v>
      </c>
      <c r="C95" s="42">
        <v>1</v>
      </c>
      <c r="D95">
        <v>0</v>
      </c>
      <c r="E95">
        <v>9</v>
      </c>
      <c r="F95" s="42">
        <v>8</v>
      </c>
      <c r="G95" s="42">
        <v>7</v>
      </c>
      <c r="H95" s="42">
        <v>6</v>
      </c>
      <c r="I95" s="42">
        <v>5</v>
      </c>
      <c r="J95" s="42">
        <v>4</v>
      </c>
      <c r="K95" s="42">
        <v>3</v>
      </c>
      <c r="L95" s="42">
        <v>2</v>
      </c>
      <c r="M95" s="42">
        <v>1</v>
      </c>
      <c r="N95" s="42">
        <v>0</v>
      </c>
      <c r="O95">
        <v>9</v>
      </c>
      <c r="P95" s="42">
        <v>8</v>
      </c>
      <c r="Q95" s="42">
        <v>7</v>
      </c>
      <c r="R95" s="42">
        <v>6</v>
      </c>
      <c r="S95" s="42">
        <v>5</v>
      </c>
      <c r="T95" s="42">
        <v>4</v>
      </c>
      <c r="U95" s="42">
        <v>3</v>
      </c>
      <c r="V95" s="42">
        <v>2</v>
      </c>
      <c r="W95" s="42">
        <v>1</v>
      </c>
      <c r="X95" s="42">
        <v>0</v>
      </c>
      <c r="Y95">
        <v>9</v>
      </c>
      <c r="Z95" s="42">
        <v>8</v>
      </c>
      <c r="AA95" s="42">
        <v>7</v>
      </c>
      <c r="AB95" s="42">
        <v>6</v>
      </c>
      <c r="AC95" s="42">
        <v>5</v>
      </c>
      <c r="AD95" s="42">
        <v>4</v>
      </c>
      <c r="AE95" s="42">
        <v>3</v>
      </c>
      <c r="AF95" s="42">
        <v>2</v>
      </c>
      <c r="AG95" s="42">
        <v>1</v>
      </c>
      <c r="AH95" s="42"/>
    </row>
    <row r="96" spans="1:38" s="30" customFormat="1" x14ac:dyDescent="0.3">
      <c r="B96" s="30" t="s">
        <v>267</v>
      </c>
      <c r="C96" s="30">
        <v>1350</v>
      </c>
      <c r="D96" s="30">
        <f>C96*1.03</f>
        <v>1390.5</v>
      </c>
      <c r="E96" s="30">
        <f t="shared" ref="E96:AG96" si="300">D96*1.03</f>
        <v>1432.2150000000001</v>
      </c>
      <c r="F96" s="30">
        <f t="shared" si="300"/>
        <v>1475.1814500000003</v>
      </c>
      <c r="G96" s="30">
        <f t="shared" si="300"/>
        <v>1519.4368935000002</v>
      </c>
      <c r="H96" s="30">
        <f t="shared" si="300"/>
        <v>1565.0200003050002</v>
      </c>
      <c r="I96" s="30">
        <f t="shared" si="300"/>
        <v>1611.9706003141503</v>
      </c>
      <c r="J96" s="30">
        <f t="shared" si="300"/>
        <v>1660.3297183235748</v>
      </c>
      <c r="K96" s="30">
        <f t="shared" si="300"/>
        <v>1710.1396098732821</v>
      </c>
      <c r="L96" s="30">
        <f t="shared" si="300"/>
        <v>1761.4437981694807</v>
      </c>
      <c r="M96" s="30">
        <f t="shared" si="300"/>
        <v>1814.2871121145652</v>
      </c>
      <c r="N96" s="30">
        <f t="shared" si="300"/>
        <v>1868.7157254780022</v>
      </c>
      <c r="O96" s="30">
        <f t="shared" si="300"/>
        <v>1924.7771972423423</v>
      </c>
      <c r="P96" s="30">
        <f t="shared" si="300"/>
        <v>1982.5205131596126</v>
      </c>
      <c r="Q96" s="30">
        <f t="shared" si="300"/>
        <v>2041.9961285544011</v>
      </c>
      <c r="R96" s="30">
        <f t="shared" si="300"/>
        <v>2103.2560124110332</v>
      </c>
      <c r="S96" s="30">
        <f t="shared" si="300"/>
        <v>2166.3536927833643</v>
      </c>
      <c r="T96" s="30">
        <f t="shared" si="300"/>
        <v>2231.3443035668652</v>
      </c>
      <c r="U96" s="30">
        <f t="shared" si="300"/>
        <v>2298.2846326738713</v>
      </c>
      <c r="V96" s="30">
        <f t="shared" si="300"/>
        <v>2367.2331716540875</v>
      </c>
      <c r="W96" s="30">
        <f t="shared" si="300"/>
        <v>2438.2501668037103</v>
      </c>
      <c r="X96" s="30">
        <f t="shared" si="300"/>
        <v>2511.3976718078216</v>
      </c>
      <c r="Y96" s="30">
        <f t="shared" si="300"/>
        <v>2586.7396019620564</v>
      </c>
      <c r="Z96" s="30">
        <f t="shared" si="300"/>
        <v>2664.3417900209183</v>
      </c>
      <c r="AA96" s="30">
        <f t="shared" si="300"/>
        <v>2744.2720437215457</v>
      </c>
      <c r="AB96" s="30">
        <f t="shared" si="300"/>
        <v>2826.6002050331922</v>
      </c>
      <c r="AC96" s="30">
        <f t="shared" si="300"/>
        <v>2911.3982111841879</v>
      </c>
      <c r="AD96" s="30">
        <f t="shared" si="300"/>
        <v>2998.7401575197136</v>
      </c>
      <c r="AE96" s="30">
        <f t="shared" si="300"/>
        <v>3088.7023622453053</v>
      </c>
      <c r="AF96" s="30">
        <f t="shared" si="300"/>
        <v>3181.3634331126646</v>
      </c>
      <c r="AG96" s="30">
        <f t="shared" si="300"/>
        <v>3276.8043361060445</v>
      </c>
    </row>
    <row r="97" spans="1:33" s="30" customFormat="1" x14ac:dyDescent="0.3">
      <c r="B97" s="30" t="s">
        <v>268</v>
      </c>
      <c r="C97" s="30">
        <f>(C96/C94)*(C94-C95)</f>
        <v>1215</v>
      </c>
      <c r="D97" s="30">
        <f t="shared" ref="D97:O97" si="301">(D96/D94)*(D94-D95)</f>
        <v>1390.5</v>
      </c>
      <c r="E97" s="30">
        <f t="shared" si="301"/>
        <v>143.22150000000002</v>
      </c>
      <c r="F97" s="30">
        <f t="shared" si="301"/>
        <v>295.03629000000006</v>
      </c>
      <c r="G97" s="30">
        <f t="shared" si="301"/>
        <v>455.83106805000011</v>
      </c>
      <c r="H97" s="30">
        <f t="shared" si="301"/>
        <v>626.00800012200011</v>
      </c>
      <c r="I97" s="30">
        <f t="shared" si="301"/>
        <v>805.98530015707513</v>
      </c>
      <c r="J97" s="30">
        <f t="shared" si="301"/>
        <v>996.19783099414485</v>
      </c>
      <c r="K97" s="30">
        <f t="shared" si="301"/>
        <v>1197.0977269112975</v>
      </c>
      <c r="L97" s="30">
        <f t="shared" si="301"/>
        <v>1409.1550385355845</v>
      </c>
      <c r="M97" s="30">
        <f t="shared" si="301"/>
        <v>1632.8584009031088</v>
      </c>
      <c r="N97" s="30">
        <f t="shared" si="301"/>
        <v>1868.7157254780022</v>
      </c>
      <c r="O97" s="30">
        <f t="shared" si="301"/>
        <v>192.47771972423422</v>
      </c>
      <c r="P97" s="30">
        <f t="shared" ref="P97" si="302">(P96/P94)*(P94-P95)</f>
        <v>396.50410263192254</v>
      </c>
      <c r="Q97" s="30">
        <f t="shared" ref="Q97" si="303">(Q96/Q94)*(Q94-Q95)</f>
        <v>612.5988385663203</v>
      </c>
      <c r="R97" s="30">
        <f t="shared" ref="R97" si="304">(R96/R94)*(R94-R95)</f>
        <v>841.30240496441331</v>
      </c>
      <c r="S97" s="30">
        <f t="shared" ref="S97" si="305">(S96/S94)*(S94-S95)</f>
        <v>1083.1768463916821</v>
      </c>
      <c r="T97" s="30">
        <f t="shared" ref="T97" si="306">(T96/T94)*(T94-T95)</f>
        <v>1338.8065821401192</v>
      </c>
      <c r="U97" s="30">
        <f t="shared" ref="U97" si="307">(U96/U94)*(U94-U95)</f>
        <v>1608.7992428717098</v>
      </c>
      <c r="V97" s="30">
        <f t="shared" ref="V97" si="308">(V96/V94)*(V94-V95)</f>
        <v>1893.7865373232701</v>
      </c>
      <c r="W97" s="30">
        <f t="shared" ref="W97" si="309">(W96/W94)*(W94-W95)</f>
        <v>2194.4251501233393</v>
      </c>
      <c r="X97" s="30">
        <f t="shared" ref="X97" si="310">(X96/X94)*(X94-X95)</f>
        <v>2511.3976718078216</v>
      </c>
      <c r="Y97" s="30">
        <f t="shared" ref="Y97" si="311">(Y96/Y94)*(Y94-Y95)</f>
        <v>258.67396019620566</v>
      </c>
      <c r="Z97" s="30">
        <f t="shared" ref="Z97:AA97" si="312">(Z96/Z94)*(Z94-Z95)</f>
        <v>532.86835800418362</v>
      </c>
      <c r="AA97" s="30">
        <f t="shared" si="312"/>
        <v>823.28161311646363</v>
      </c>
      <c r="AB97" s="30">
        <f t="shared" ref="AB97" si="313">(AB96/AB94)*(AB94-AB95)</f>
        <v>1130.6400820132769</v>
      </c>
      <c r="AC97" s="30">
        <f t="shared" ref="AC97" si="314">(AC96/AC94)*(AC94-AC95)</f>
        <v>1455.6991055920939</v>
      </c>
      <c r="AD97" s="30">
        <f t="shared" ref="AD97" si="315">(AD96/AD94)*(AD94-AD95)</f>
        <v>1799.2440945118281</v>
      </c>
      <c r="AE97" s="30">
        <f>(AE96/AE94)*(AE94-AE95)</f>
        <v>2162.0916535717138</v>
      </c>
      <c r="AF97" s="30">
        <f t="shared" ref="AF97" si="316">(AF96/AF94)*(AF94-AF95)</f>
        <v>2545.0907464901316</v>
      </c>
      <c r="AG97" s="30">
        <f t="shared" ref="AG97" si="317">(AG96/AG94)*(AG94-AG95)</f>
        <v>2949.1239024954398</v>
      </c>
    </row>
    <row r="98" spans="1:33" x14ac:dyDescent="0.3">
      <c r="A98" t="s">
        <v>238</v>
      </c>
      <c r="B98" t="s">
        <v>265</v>
      </c>
      <c r="C98" s="42">
        <v>25</v>
      </c>
      <c r="D98">
        <v>25</v>
      </c>
      <c r="E98">
        <v>25</v>
      </c>
      <c r="F98" s="42">
        <v>25</v>
      </c>
      <c r="G98">
        <v>25</v>
      </c>
      <c r="H98">
        <v>25</v>
      </c>
      <c r="I98" s="42">
        <v>25</v>
      </c>
      <c r="J98">
        <v>25</v>
      </c>
      <c r="K98">
        <v>25</v>
      </c>
      <c r="L98" s="42">
        <v>25</v>
      </c>
      <c r="M98">
        <v>25</v>
      </c>
      <c r="N98">
        <v>25</v>
      </c>
      <c r="O98" s="42">
        <v>25</v>
      </c>
      <c r="P98">
        <v>25</v>
      </c>
      <c r="Q98">
        <v>25</v>
      </c>
      <c r="R98" s="42">
        <v>25</v>
      </c>
      <c r="S98">
        <v>25</v>
      </c>
      <c r="T98">
        <v>25</v>
      </c>
      <c r="U98" s="42">
        <v>25</v>
      </c>
      <c r="V98">
        <v>25</v>
      </c>
      <c r="W98">
        <v>25</v>
      </c>
      <c r="X98" s="42">
        <v>25</v>
      </c>
      <c r="Y98">
        <v>25</v>
      </c>
      <c r="Z98">
        <v>25</v>
      </c>
      <c r="AA98" s="42">
        <v>25</v>
      </c>
      <c r="AB98">
        <v>25</v>
      </c>
      <c r="AC98">
        <v>25</v>
      </c>
      <c r="AD98" s="42">
        <v>25</v>
      </c>
      <c r="AE98">
        <v>25</v>
      </c>
      <c r="AF98">
        <v>25</v>
      </c>
      <c r="AG98" s="42">
        <v>25</v>
      </c>
    </row>
    <row r="99" spans="1:33" x14ac:dyDescent="0.3">
      <c r="B99" t="s">
        <v>266</v>
      </c>
      <c r="C99" s="42">
        <v>7</v>
      </c>
      <c r="D99">
        <v>6</v>
      </c>
      <c r="E99">
        <v>5</v>
      </c>
      <c r="F99" s="42">
        <v>4</v>
      </c>
      <c r="G99" s="42">
        <v>3</v>
      </c>
      <c r="H99" s="42">
        <v>2</v>
      </c>
      <c r="I99" s="42">
        <v>1</v>
      </c>
      <c r="J99" s="42">
        <v>0</v>
      </c>
      <c r="K99" s="42">
        <v>24</v>
      </c>
      <c r="L99" s="42">
        <v>23</v>
      </c>
      <c r="M99" s="42">
        <v>22</v>
      </c>
      <c r="N99" s="42">
        <v>21</v>
      </c>
      <c r="O99" s="42">
        <v>20</v>
      </c>
      <c r="P99" s="42">
        <v>19</v>
      </c>
      <c r="Q99" s="42">
        <v>18</v>
      </c>
      <c r="R99" s="42">
        <v>17</v>
      </c>
      <c r="S99" s="42">
        <v>16</v>
      </c>
      <c r="T99" s="42">
        <v>15</v>
      </c>
      <c r="U99" s="42">
        <v>14</v>
      </c>
      <c r="V99" s="42">
        <v>13</v>
      </c>
      <c r="W99" s="42">
        <v>12</v>
      </c>
      <c r="X99" s="42">
        <v>11</v>
      </c>
      <c r="Y99" s="42">
        <v>10</v>
      </c>
      <c r="Z99" s="42">
        <v>9</v>
      </c>
      <c r="AA99" s="42">
        <v>8</v>
      </c>
      <c r="AB99" s="42">
        <v>7</v>
      </c>
      <c r="AC99" s="42">
        <v>6</v>
      </c>
      <c r="AD99" s="42">
        <v>5</v>
      </c>
      <c r="AE99" s="42">
        <v>4</v>
      </c>
      <c r="AF99" s="42">
        <v>3</v>
      </c>
      <c r="AG99" s="42">
        <v>2</v>
      </c>
    </row>
    <row r="100" spans="1:33" s="30" customFormat="1" x14ac:dyDescent="0.3">
      <c r="B100" s="30" t="s">
        <v>267</v>
      </c>
      <c r="C100" s="30">
        <v>7682</v>
      </c>
      <c r="D100" s="30">
        <f>C100*1.03</f>
        <v>7912.46</v>
      </c>
      <c r="E100" s="30">
        <f t="shared" ref="E100:AG100" si="318">D100*1.03</f>
        <v>8149.8338000000003</v>
      </c>
      <c r="F100" s="30">
        <f t="shared" si="318"/>
        <v>8394.3288140000004</v>
      </c>
      <c r="G100" s="30">
        <f t="shared" si="318"/>
        <v>8646.1586784200008</v>
      </c>
      <c r="H100" s="30">
        <f t="shared" si="318"/>
        <v>8905.5434387726018</v>
      </c>
      <c r="I100" s="30">
        <f t="shared" si="318"/>
        <v>9172.7097419357797</v>
      </c>
      <c r="J100" s="30">
        <f t="shared" si="318"/>
        <v>9447.8910341938536</v>
      </c>
      <c r="K100" s="30">
        <f t="shared" si="318"/>
        <v>9731.3277652196703</v>
      </c>
      <c r="L100" s="30">
        <f t="shared" si="318"/>
        <v>10023.26759817626</v>
      </c>
      <c r="M100" s="30">
        <f t="shared" si="318"/>
        <v>10323.965626121548</v>
      </c>
      <c r="N100" s="30">
        <f t="shared" si="318"/>
        <v>10633.684594905195</v>
      </c>
      <c r="O100" s="30">
        <f t="shared" si="318"/>
        <v>10952.695132752351</v>
      </c>
      <c r="P100" s="30">
        <f t="shared" si="318"/>
        <v>11281.275986734921</v>
      </c>
      <c r="Q100" s="30">
        <f t="shared" si="318"/>
        <v>11619.714266336969</v>
      </c>
      <c r="R100" s="30">
        <f t="shared" si="318"/>
        <v>11968.305694327079</v>
      </c>
      <c r="S100" s="30">
        <f t="shared" si="318"/>
        <v>12327.354865156891</v>
      </c>
      <c r="T100" s="30">
        <f t="shared" si="318"/>
        <v>12697.175511111598</v>
      </c>
      <c r="U100" s="30">
        <f t="shared" si="318"/>
        <v>13078.090776444946</v>
      </c>
      <c r="V100" s="30">
        <f t="shared" si="318"/>
        <v>13470.433499738294</v>
      </c>
      <c r="W100" s="30">
        <f t="shared" si="318"/>
        <v>13874.546504730442</v>
      </c>
      <c r="X100" s="30">
        <f t="shared" si="318"/>
        <v>14290.782899872356</v>
      </c>
      <c r="Y100" s="30">
        <f t="shared" si="318"/>
        <v>14719.506386868527</v>
      </c>
      <c r="Z100" s="30">
        <f t="shared" si="318"/>
        <v>15161.091578474583</v>
      </c>
      <c r="AA100" s="30">
        <f t="shared" si="318"/>
        <v>15615.924325828821</v>
      </c>
      <c r="AB100" s="30">
        <f t="shared" si="318"/>
        <v>16084.402055603685</v>
      </c>
      <c r="AC100" s="30">
        <f t="shared" si="318"/>
        <v>16566.934117271794</v>
      </c>
      <c r="AD100" s="30">
        <f t="shared" si="318"/>
        <v>17063.94214078995</v>
      </c>
      <c r="AE100" s="30">
        <f t="shared" si="318"/>
        <v>17575.860405013649</v>
      </c>
      <c r="AF100" s="30">
        <f t="shared" si="318"/>
        <v>18103.136217164058</v>
      </c>
      <c r="AG100" s="30">
        <f t="shared" si="318"/>
        <v>18646.230303678978</v>
      </c>
    </row>
    <row r="101" spans="1:33" s="30" customFormat="1" x14ac:dyDescent="0.3">
      <c r="B101" s="30" t="s">
        <v>268</v>
      </c>
      <c r="C101" s="30">
        <f>(C100/C98)*(C98-C99)</f>
        <v>5531.0399999999991</v>
      </c>
      <c r="D101" s="30">
        <f t="shared" ref="D101:AG101" si="319">(D100/D98)*(D98-D99)</f>
        <v>6013.4696000000004</v>
      </c>
      <c r="E101" s="30">
        <f t="shared" si="319"/>
        <v>6519.8670400000001</v>
      </c>
      <c r="F101" s="30">
        <f t="shared" si="319"/>
        <v>7051.2362037600005</v>
      </c>
      <c r="G101" s="30">
        <f t="shared" si="319"/>
        <v>7608.6196370096004</v>
      </c>
      <c r="H101" s="30">
        <f t="shared" si="319"/>
        <v>8193.0999636707948</v>
      </c>
      <c r="I101" s="30">
        <f t="shared" si="319"/>
        <v>8805.8013522583478</v>
      </c>
      <c r="J101" s="30">
        <f t="shared" si="319"/>
        <v>9447.8910341938536</v>
      </c>
      <c r="K101" s="30">
        <f t="shared" si="319"/>
        <v>389.25311060878681</v>
      </c>
      <c r="L101" s="30">
        <f t="shared" si="319"/>
        <v>801.86140785410089</v>
      </c>
      <c r="M101" s="30">
        <f t="shared" si="319"/>
        <v>1238.8758751345856</v>
      </c>
      <c r="N101" s="30">
        <f t="shared" si="319"/>
        <v>1701.3895351848312</v>
      </c>
      <c r="O101" s="30">
        <f t="shared" si="319"/>
        <v>2190.5390265504702</v>
      </c>
      <c r="P101" s="30">
        <f t="shared" si="319"/>
        <v>2707.5062368163813</v>
      </c>
      <c r="Q101" s="30">
        <f t="shared" si="319"/>
        <v>3253.5199945743511</v>
      </c>
      <c r="R101" s="30">
        <f t="shared" si="319"/>
        <v>3829.8578221846651</v>
      </c>
      <c r="S101" s="30">
        <f t="shared" si="319"/>
        <v>4437.8477514564802</v>
      </c>
      <c r="T101" s="30">
        <f t="shared" si="319"/>
        <v>5078.8702044446391</v>
      </c>
      <c r="U101" s="30">
        <f t="shared" si="319"/>
        <v>5754.3599416357765</v>
      </c>
      <c r="V101" s="30">
        <f t="shared" si="319"/>
        <v>6465.8080798743813</v>
      </c>
      <c r="W101" s="30">
        <f t="shared" si="319"/>
        <v>7214.7641824598304</v>
      </c>
      <c r="X101" s="30">
        <f t="shared" si="319"/>
        <v>8002.8384239285206</v>
      </c>
      <c r="Y101" s="30">
        <f t="shared" si="319"/>
        <v>8831.7038321211148</v>
      </c>
      <c r="Z101" s="30">
        <f t="shared" si="319"/>
        <v>9703.098610223733</v>
      </c>
      <c r="AA101" s="30">
        <f t="shared" si="319"/>
        <v>10618.828541563598</v>
      </c>
      <c r="AB101" s="30">
        <f t="shared" si="319"/>
        <v>11580.769480034653</v>
      </c>
      <c r="AC101" s="30">
        <f t="shared" si="319"/>
        <v>12590.869929126564</v>
      </c>
      <c r="AD101" s="30">
        <f t="shared" si="319"/>
        <v>13651.15371263196</v>
      </c>
      <c r="AE101" s="30">
        <f t="shared" si="319"/>
        <v>14763.722740211464</v>
      </c>
      <c r="AF101" s="30">
        <f t="shared" si="319"/>
        <v>15930.759871104372</v>
      </c>
      <c r="AG101" s="30">
        <f t="shared" si="319"/>
        <v>17154.53187938466</v>
      </c>
    </row>
    <row r="102" spans="1:33" x14ac:dyDescent="0.3">
      <c r="A102" t="s">
        <v>239</v>
      </c>
      <c r="B102" t="s">
        <v>265</v>
      </c>
      <c r="C102" s="42">
        <v>20</v>
      </c>
      <c r="D102">
        <v>20</v>
      </c>
      <c r="E102">
        <v>20</v>
      </c>
      <c r="F102" s="42">
        <v>20</v>
      </c>
      <c r="G102">
        <v>20</v>
      </c>
      <c r="H102">
        <v>20</v>
      </c>
      <c r="I102" s="42">
        <v>20</v>
      </c>
      <c r="J102">
        <v>20</v>
      </c>
      <c r="K102">
        <v>20</v>
      </c>
      <c r="L102" s="42">
        <v>20</v>
      </c>
      <c r="M102">
        <v>20</v>
      </c>
      <c r="N102">
        <v>20</v>
      </c>
      <c r="O102" s="42">
        <v>20</v>
      </c>
      <c r="P102">
        <v>20</v>
      </c>
      <c r="Q102">
        <v>20</v>
      </c>
      <c r="R102" s="42">
        <v>20</v>
      </c>
      <c r="S102">
        <v>20</v>
      </c>
      <c r="T102">
        <v>20</v>
      </c>
      <c r="U102" s="42">
        <v>20</v>
      </c>
      <c r="V102">
        <v>20</v>
      </c>
      <c r="W102">
        <v>20</v>
      </c>
      <c r="X102" s="42">
        <v>20</v>
      </c>
      <c r="Y102">
        <v>20</v>
      </c>
      <c r="Z102">
        <v>20</v>
      </c>
      <c r="AA102" s="42">
        <v>20</v>
      </c>
      <c r="AB102">
        <v>20</v>
      </c>
      <c r="AC102">
        <v>20</v>
      </c>
      <c r="AD102" s="42">
        <v>20</v>
      </c>
      <c r="AE102">
        <v>20</v>
      </c>
      <c r="AF102">
        <v>20</v>
      </c>
      <c r="AG102" s="42">
        <v>20</v>
      </c>
    </row>
    <row r="103" spans="1:33" x14ac:dyDescent="0.3">
      <c r="B103" t="s">
        <v>266</v>
      </c>
      <c r="C103" s="42">
        <v>5</v>
      </c>
      <c r="D103">
        <v>4</v>
      </c>
      <c r="E103">
        <v>3</v>
      </c>
      <c r="F103" s="42">
        <v>2</v>
      </c>
      <c r="G103" s="42">
        <v>1</v>
      </c>
      <c r="H103" s="42">
        <v>0</v>
      </c>
      <c r="I103" s="42">
        <v>19</v>
      </c>
      <c r="J103" s="42">
        <v>18</v>
      </c>
      <c r="K103" s="42">
        <v>17</v>
      </c>
      <c r="L103" s="42">
        <v>16</v>
      </c>
      <c r="M103" s="42">
        <v>15</v>
      </c>
      <c r="N103" s="42">
        <v>14</v>
      </c>
      <c r="O103" s="42">
        <v>13</v>
      </c>
      <c r="P103" s="42">
        <v>12</v>
      </c>
      <c r="Q103" s="42">
        <v>11</v>
      </c>
      <c r="R103" s="42">
        <v>10</v>
      </c>
      <c r="S103" s="42">
        <v>9</v>
      </c>
      <c r="T103" s="42">
        <v>8</v>
      </c>
      <c r="U103" s="42">
        <v>7</v>
      </c>
      <c r="V103" s="42">
        <v>6</v>
      </c>
      <c r="W103" s="42">
        <v>5</v>
      </c>
      <c r="X103" s="42">
        <v>4</v>
      </c>
      <c r="Y103" s="42">
        <v>3</v>
      </c>
      <c r="Z103" s="42">
        <v>2</v>
      </c>
      <c r="AA103" s="42">
        <v>1</v>
      </c>
      <c r="AB103" s="42">
        <v>0</v>
      </c>
      <c r="AC103" s="42">
        <v>19</v>
      </c>
      <c r="AD103" s="42">
        <v>18</v>
      </c>
      <c r="AE103" s="42">
        <v>17</v>
      </c>
      <c r="AF103" s="42">
        <v>16</v>
      </c>
      <c r="AG103" s="42">
        <v>15</v>
      </c>
    </row>
    <row r="104" spans="1:33" x14ac:dyDescent="0.3">
      <c r="B104" t="s">
        <v>267</v>
      </c>
      <c r="C104" s="42">
        <v>600</v>
      </c>
      <c r="D104" s="30">
        <f>C104*1.03</f>
        <v>618</v>
      </c>
      <c r="E104" s="30">
        <f t="shared" ref="E104:AG104" si="320">D104*1.03</f>
        <v>636.54</v>
      </c>
      <c r="F104" s="30">
        <f t="shared" si="320"/>
        <v>655.63620000000003</v>
      </c>
      <c r="G104" s="30">
        <f t="shared" si="320"/>
        <v>675.30528600000002</v>
      </c>
      <c r="H104" s="30">
        <f t="shared" si="320"/>
        <v>695.56444457999999</v>
      </c>
      <c r="I104" s="30">
        <f t="shared" si="320"/>
        <v>716.43137791740003</v>
      </c>
      <c r="J104" s="30">
        <f t="shared" si="320"/>
        <v>737.92431925492201</v>
      </c>
      <c r="K104" s="30">
        <f t="shared" si="320"/>
        <v>760.06204883256964</v>
      </c>
      <c r="L104" s="30">
        <f t="shared" si="320"/>
        <v>782.86391029754679</v>
      </c>
      <c r="M104" s="30">
        <f t="shared" si="320"/>
        <v>806.34982760647324</v>
      </c>
      <c r="N104" s="30">
        <f t="shared" si="320"/>
        <v>830.54032243466747</v>
      </c>
      <c r="O104" s="30">
        <f t="shared" si="320"/>
        <v>855.45653210770752</v>
      </c>
      <c r="P104" s="30">
        <f t="shared" si="320"/>
        <v>881.12022807093877</v>
      </c>
      <c r="Q104" s="30">
        <f t="shared" si="320"/>
        <v>907.55383491306691</v>
      </c>
      <c r="R104" s="30">
        <f t="shared" si="320"/>
        <v>934.7804499604589</v>
      </c>
      <c r="S104" s="30">
        <f t="shared" si="320"/>
        <v>962.82386345927273</v>
      </c>
      <c r="T104" s="30">
        <f t="shared" si="320"/>
        <v>991.70857936305094</v>
      </c>
      <c r="U104" s="30">
        <f t="shared" si="320"/>
        <v>1021.4598367439424</v>
      </c>
      <c r="V104" s="30">
        <f t="shared" si="320"/>
        <v>1052.1036318462607</v>
      </c>
      <c r="W104" s="30">
        <f t="shared" si="320"/>
        <v>1083.6667408016485</v>
      </c>
      <c r="X104" s="30">
        <f t="shared" si="320"/>
        <v>1116.176743025698</v>
      </c>
      <c r="Y104" s="30">
        <f t="shared" si="320"/>
        <v>1149.6620453164689</v>
      </c>
      <c r="Z104" s="30">
        <f t="shared" si="320"/>
        <v>1184.1519066759631</v>
      </c>
      <c r="AA104" s="30">
        <f t="shared" si="320"/>
        <v>1219.676463876242</v>
      </c>
      <c r="AB104" s="30">
        <f t="shared" si="320"/>
        <v>1256.2667577925292</v>
      </c>
      <c r="AC104" s="30">
        <f t="shared" si="320"/>
        <v>1293.9547605263051</v>
      </c>
      <c r="AD104" s="30">
        <f t="shared" si="320"/>
        <v>1332.7734033420943</v>
      </c>
      <c r="AE104" s="30">
        <f t="shared" si="320"/>
        <v>1372.7566054423571</v>
      </c>
      <c r="AF104" s="30">
        <f t="shared" si="320"/>
        <v>1413.9393036056279</v>
      </c>
      <c r="AG104" s="30">
        <f t="shared" si="320"/>
        <v>1456.3574827137968</v>
      </c>
    </row>
    <row r="105" spans="1:33" x14ac:dyDescent="0.3">
      <c r="B105" t="s">
        <v>268</v>
      </c>
      <c r="C105" s="30">
        <f>(C104/C102)*(C102-C103)</f>
        <v>450</v>
      </c>
      <c r="D105" s="30">
        <f t="shared" ref="D105:AF105" si="321">(D104/D102)*(D102-D103)</f>
        <v>494.4</v>
      </c>
      <c r="E105" s="30">
        <f t="shared" si="321"/>
        <v>541.05899999999997</v>
      </c>
      <c r="F105" s="30">
        <f t="shared" si="321"/>
        <v>590.07258000000002</v>
      </c>
      <c r="G105" s="30">
        <f t="shared" si="321"/>
        <v>641.54002170000001</v>
      </c>
      <c r="H105" s="30">
        <f t="shared" si="321"/>
        <v>695.56444457999999</v>
      </c>
      <c r="I105" s="30">
        <f t="shared" si="321"/>
        <v>35.821568895870001</v>
      </c>
      <c r="J105" s="30">
        <f t="shared" si="321"/>
        <v>73.792431925492195</v>
      </c>
      <c r="K105" s="30">
        <f t="shared" si="321"/>
        <v>114.00930732488546</v>
      </c>
      <c r="L105" s="30">
        <f t="shared" si="321"/>
        <v>156.57278205950936</v>
      </c>
      <c r="M105" s="30">
        <f t="shared" si="321"/>
        <v>201.58745690161828</v>
      </c>
      <c r="N105" s="30">
        <f t="shared" si="321"/>
        <v>249.16209673040026</v>
      </c>
      <c r="O105" s="30">
        <f t="shared" si="321"/>
        <v>299.40978623769763</v>
      </c>
      <c r="P105" s="30">
        <f t="shared" si="321"/>
        <v>352.44809122837552</v>
      </c>
      <c r="Q105" s="30">
        <f t="shared" si="321"/>
        <v>408.3992257108801</v>
      </c>
      <c r="R105" s="30">
        <f t="shared" si="321"/>
        <v>467.3902249802295</v>
      </c>
      <c r="S105" s="30">
        <f t="shared" si="321"/>
        <v>529.55312490260008</v>
      </c>
      <c r="T105" s="30">
        <f t="shared" si="321"/>
        <v>595.02514761783061</v>
      </c>
      <c r="U105" s="30">
        <f t="shared" si="321"/>
        <v>663.94889388356262</v>
      </c>
      <c r="V105" s="30">
        <f t="shared" si="321"/>
        <v>736.4725422923824</v>
      </c>
      <c r="W105" s="30">
        <f t="shared" si="321"/>
        <v>812.75005560123645</v>
      </c>
      <c r="X105" s="30">
        <f t="shared" si="321"/>
        <v>892.94139442055837</v>
      </c>
      <c r="Y105" s="30">
        <f t="shared" si="321"/>
        <v>977.21273851899855</v>
      </c>
      <c r="Z105" s="30">
        <f t="shared" si="321"/>
        <v>1065.7367160083668</v>
      </c>
      <c r="AA105" s="30">
        <f t="shared" si="321"/>
        <v>1158.69264068243</v>
      </c>
      <c r="AB105" s="30">
        <f t="shared" si="321"/>
        <v>1256.2667577925292</v>
      </c>
      <c r="AC105" s="30">
        <f t="shared" si="321"/>
        <v>64.69773802631525</v>
      </c>
      <c r="AD105" s="30">
        <f t="shared" si="321"/>
        <v>133.27734033420944</v>
      </c>
      <c r="AE105" s="30">
        <f t="shared" si="321"/>
        <v>205.91349081635354</v>
      </c>
      <c r="AF105" s="30">
        <f t="shared" si="321"/>
        <v>282.78786072112558</v>
      </c>
      <c r="AG105" s="30">
        <f>(AG104/AG102)*(AG102-AG103)</f>
        <v>364.0893706784492</v>
      </c>
    </row>
    <row r="106" spans="1:33" x14ac:dyDescent="0.3">
      <c r="A106" t="s">
        <v>240</v>
      </c>
      <c r="B106" t="s">
        <v>265</v>
      </c>
      <c r="C106" s="42">
        <v>16</v>
      </c>
      <c r="D106">
        <v>16</v>
      </c>
      <c r="E106">
        <v>16</v>
      </c>
      <c r="F106" s="42">
        <v>16</v>
      </c>
      <c r="G106">
        <v>16</v>
      </c>
      <c r="H106">
        <v>16</v>
      </c>
      <c r="I106" s="42">
        <v>16</v>
      </c>
      <c r="J106">
        <v>16</v>
      </c>
      <c r="K106">
        <v>16</v>
      </c>
      <c r="L106" s="42">
        <v>16</v>
      </c>
      <c r="M106">
        <v>16</v>
      </c>
      <c r="N106">
        <v>16</v>
      </c>
      <c r="O106" s="42">
        <v>16</v>
      </c>
      <c r="P106">
        <v>16</v>
      </c>
      <c r="Q106">
        <v>16</v>
      </c>
      <c r="R106" s="42">
        <v>16</v>
      </c>
      <c r="S106">
        <v>16</v>
      </c>
      <c r="T106">
        <v>16</v>
      </c>
      <c r="U106" s="42">
        <v>16</v>
      </c>
      <c r="V106">
        <v>16</v>
      </c>
      <c r="W106">
        <v>16</v>
      </c>
      <c r="X106" s="42">
        <v>16</v>
      </c>
      <c r="Y106">
        <v>16</v>
      </c>
      <c r="Z106">
        <v>16</v>
      </c>
      <c r="AA106" s="42">
        <v>16</v>
      </c>
      <c r="AB106">
        <v>16</v>
      </c>
      <c r="AC106">
        <v>16</v>
      </c>
      <c r="AD106" s="42">
        <v>16</v>
      </c>
      <c r="AE106">
        <v>16</v>
      </c>
      <c r="AF106">
        <v>16</v>
      </c>
      <c r="AG106" s="42">
        <v>16</v>
      </c>
    </row>
    <row r="107" spans="1:33" s="42" customFormat="1" x14ac:dyDescent="0.3">
      <c r="B107" s="42" t="s">
        <v>266</v>
      </c>
      <c r="C107" s="42">
        <v>2</v>
      </c>
      <c r="D107" s="42">
        <v>1</v>
      </c>
      <c r="E107" s="42">
        <v>0</v>
      </c>
      <c r="F107" s="42">
        <v>15</v>
      </c>
      <c r="G107" s="42">
        <v>14</v>
      </c>
      <c r="H107" s="42">
        <v>13</v>
      </c>
      <c r="I107" s="42">
        <v>12</v>
      </c>
      <c r="J107" s="42">
        <v>11</v>
      </c>
      <c r="K107" s="42">
        <v>10</v>
      </c>
      <c r="L107" s="42">
        <v>9</v>
      </c>
      <c r="M107" s="42">
        <v>8</v>
      </c>
      <c r="N107" s="42">
        <v>7</v>
      </c>
      <c r="O107" s="42">
        <v>6</v>
      </c>
      <c r="P107" s="42">
        <v>5</v>
      </c>
      <c r="Q107" s="42">
        <v>4</v>
      </c>
      <c r="R107" s="42">
        <v>3</v>
      </c>
      <c r="S107" s="42">
        <v>2</v>
      </c>
      <c r="T107" s="42">
        <v>1</v>
      </c>
      <c r="U107" s="42">
        <v>0</v>
      </c>
      <c r="V107" s="42">
        <v>15</v>
      </c>
      <c r="W107" s="42">
        <v>14</v>
      </c>
      <c r="X107" s="42">
        <v>13</v>
      </c>
      <c r="Y107" s="42">
        <v>12</v>
      </c>
      <c r="Z107" s="42">
        <v>11</v>
      </c>
      <c r="AA107" s="42">
        <v>10</v>
      </c>
      <c r="AB107" s="42">
        <v>9</v>
      </c>
      <c r="AC107" s="42">
        <v>8</v>
      </c>
      <c r="AD107" s="42">
        <v>7</v>
      </c>
      <c r="AE107" s="42">
        <v>6</v>
      </c>
      <c r="AF107" s="42">
        <v>5</v>
      </c>
      <c r="AG107" s="42">
        <v>4</v>
      </c>
    </row>
    <row r="108" spans="1:33" s="30" customFormat="1" x14ac:dyDescent="0.3">
      <c r="B108" s="30" t="s">
        <v>267</v>
      </c>
      <c r="C108" s="30">
        <v>1100</v>
      </c>
      <c r="D108" s="30">
        <f t="shared" ref="D108:AD108" si="322">C108*1.03</f>
        <v>1133</v>
      </c>
      <c r="E108" s="30">
        <f t="shared" si="322"/>
        <v>1166.99</v>
      </c>
      <c r="F108" s="30">
        <f t="shared" si="322"/>
        <v>1201.9997000000001</v>
      </c>
      <c r="G108" s="30">
        <f t="shared" si="322"/>
        <v>1238.0596910000002</v>
      </c>
      <c r="H108" s="30">
        <f t="shared" si="322"/>
        <v>1275.2014817300003</v>
      </c>
      <c r="I108" s="30">
        <f t="shared" si="322"/>
        <v>1313.4575261819004</v>
      </c>
      <c r="J108" s="30">
        <f t="shared" si="322"/>
        <v>1352.8612519673575</v>
      </c>
      <c r="K108" s="30">
        <f t="shared" si="322"/>
        <v>1393.4470895263782</v>
      </c>
      <c r="L108" s="30">
        <f t="shared" si="322"/>
        <v>1435.2505022121695</v>
      </c>
      <c r="M108" s="30">
        <f t="shared" si="322"/>
        <v>1478.3080172785346</v>
      </c>
      <c r="N108" s="30">
        <f t="shared" si="322"/>
        <v>1522.6572577968907</v>
      </c>
      <c r="O108" s="30">
        <f t="shared" si="322"/>
        <v>1568.3369755307974</v>
      </c>
      <c r="P108" s="30">
        <f t="shared" si="322"/>
        <v>1615.3870847967214</v>
      </c>
      <c r="Q108" s="30">
        <f t="shared" si="322"/>
        <v>1663.8486973406232</v>
      </c>
      <c r="R108" s="30">
        <f t="shared" si="322"/>
        <v>1713.7641582608419</v>
      </c>
      <c r="S108" s="30">
        <f t="shared" si="322"/>
        <v>1765.1770830086673</v>
      </c>
      <c r="T108" s="30">
        <f t="shared" si="322"/>
        <v>1818.1323954989273</v>
      </c>
      <c r="U108" s="30">
        <f t="shared" si="322"/>
        <v>1872.6763673638952</v>
      </c>
      <c r="V108" s="30">
        <f t="shared" si="322"/>
        <v>1928.8566583848121</v>
      </c>
      <c r="W108" s="30">
        <f t="shared" si="322"/>
        <v>1986.7223581363567</v>
      </c>
      <c r="X108" s="30">
        <f t="shared" si="322"/>
        <v>2046.3240288804475</v>
      </c>
      <c r="Y108" s="30">
        <f t="shared" si="322"/>
        <v>2107.7137497468611</v>
      </c>
      <c r="Z108" s="30">
        <f t="shared" si="322"/>
        <v>2170.9451622392671</v>
      </c>
      <c r="AA108" s="30">
        <f t="shared" si="322"/>
        <v>2236.0735171064453</v>
      </c>
      <c r="AB108" s="30">
        <f t="shared" si="322"/>
        <v>2303.1557226196387</v>
      </c>
      <c r="AC108" s="30">
        <f t="shared" si="322"/>
        <v>2372.250394298228</v>
      </c>
      <c r="AD108" s="30">
        <f t="shared" si="322"/>
        <v>2443.4179061271748</v>
      </c>
      <c r="AE108" s="30">
        <f t="shared" ref="AE108:AG108" si="323">AD108*1.03</f>
        <v>2516.72044331099</v>
      </c>
      <c r="AF108" s="30">
        <f t="shared" si="323"/>
        <v>2592.2220566103197</v>
      </c>
      <c r="AG108" s="30">
        <f t="shared" si="323"/>
        <v>2669.9887183086294</v>
      </c>
    </row>
    <row r="109" spans="1:33" s="30" customFormat="1" x14ac:dyDescent="0.3">
      <c r="B109" s="30" t="s">
        <v>268</v>
      </c>
      <c r="C109" s="30">
        <f>(C108/C106)*(C106-C107)</f>
        <v>962.5</v>
      </c>
      <c r="D109" s="30">
        <f t="shared" ref="D109:P109" si="324">(D108/D106)*(D106-D107)</f>
        <v>1062.1875</v>
      </c>
      <c r="E109" s="30">
        <f t="shared" si="324"/>
        <v>1166.99</v>
      </c>
      <c r="F109" s="30">
        <f t="shared" si="324"/>
        <v>75.124981250000005</v>
      </c>
      <c r="G109" s="30">
        <f t="shared" si="324"/>
        <v>154.75746137500002</v>
      </c>
      <c r="H109" s="30">
        <f t="shared" si="324"/>
        <v>239.10027782437504</v>
      </c>
      <c r="I109" s="30">
        <f t="shared" si="324"/>
        <v>328.36438154547511</v>
      </c>
      <c r="J109" s="30">
        <f t="shared" si="324"/>
        <v>422.76914123979918</v>
      </c>
      <c r="K109" s="30">
        <f t="shared" si="324"/>
        <v>522.54265857239182</v>
      </c>
      <c r="L109" s="30">
        <f t="shared" si="324"/>
        <v>627.92209471782417</v>
      </c>
      <c r="M109" s="30">
        <f t="shared" si="324"/>
        <v>739.15400863926732</v>
      </c>
      <c r="N109" s="30">
        <f t="shared" si="324"/>
        <v>856.49470751075103</v>
      </c>
      <c r="O109" s="30">
        <f t="shared" si="324"/>
        <v>980.21060970674841</v>
      </c>
      <c r="P109" s="30">
        <f t="shared" si="324"/>
        <v>1110.578620797746</v>
      </c>
      <c r="Q109" s="30">
        <f t="shared" ref="Q109" si="325">(Q108/Q106)*(Q106-Q107)</f>
        <v>1247.8865230054673</v>
      </c>
      <c r="R109" s="30">
        <f t="shared" ref="R109" si="326">(R108/R106)*(R106-R107)</f>
        <v>1392.4333785869339</v>
      </c>
      <c r="S109" s="30">
        <f t="shared" ref="S109" si="327">(S108/S106)*(S106-S107)</f>
        <v>1544.5299476325838</v>
      </c>
      <c r="T109" s="30">
        <f t="shared" ref="T109" si="328">(T108/T106)*(T106-T107)</f>
        <v>1704.4991207802443</v>
      </c>
      <c r="U109" s="30">
        <f t="shared" ref="U109" si="329">(U108/U106)*(U106-U107)</f>
        <v>1872.6763673638952</v>
      </c>
      <c r="V109" s="30">
        <f t="shared" ref="V109" si="330">(V108/V106)*(V106-V107)</f>
        <v>120.55354114905076</v>
      </c>
      <c r="W109" s="30">
        <f t="shared" ref="W109" si="331">(W108/W106)*(W106-W107)</f>
        <v>248.34029476704458</v>
      </c>
      <c r="X109" s="30">
        <f t="shared" ref="X109" si="332">(X108/X106)*(X106-X107)</f>
        <v>383.68575541508392</v>
      </c>
      <c r="Y109" s="30">
        <f t="shared" ref="Y109" si="333">(Y108/Y106)*(Y106-Y107)</f>
        <v>526.92843743671529</v>
      </c>
      <c r="Z109" s="30">
        <f t="shared" ref="Z109" si="334">(Z108/Z106)*(Z106-Z107)</f>
        <v>678.42036319977092</v>
      </c>
      <c r="AA109" s="30">
        <f t="shared" ref="AA109" si="335">(AA108/AA106)*(AA106-AA107)</f>
        <v>838.52756891491697</v>
      </c>
      <c r="AB109" s="30">
        <f t="shared" ref="AB109:AC109" si="336">(AB108/AB106)*(AB106-AB107)</f>
        <v>1007.630628646092</v>
      </c>
      <c r="AC109" s="30">
        <f t="shared" si="336"/>
        <v>1186.125197149114</v>
      </c>
      <c r="AD109" s="30">
        <f t="shared" ref="AD109" si="337">(AD108/AD106)*(AD106-AD107)</f>
        <v>1374.4225721965358</v>
      </c>
      <c r="AE109" s="30">
        <f t="shared" ref="AE109" si="338">(AE108/AE106)*(AE106-AE107)</f>
        <v>1572.9502770693689</v>
      </c>
      <c r="AF109" s="30">
        <f>(AF108/AF106)*(AF106-AF107)</f>
        <v>1782.1526639195947</v>
      </c>
      <c r="AG109" s="30">
        <f t="shared" ref="AG109" si="339">(AG108/AG106)*(AG106-AG107)</f>
        <v>2002.491538731472</v>
      </c>
    </row>
    <row r="110" spans="1:33" x14ac:dyDescent="0.3">
      <c r="A110" t="s">
        <v>157</v>
      </c>
      <c r="B110" t="s">
        <v>265</v>
      </c>
      <c r="C110" s="42">
        <v>14</v>
      </c>
      <c r="D110">
        <v>14</v>
      </c>
      <c r="E110">
        <v>14</v>
      </c>
      <c r="F110" s="42">
        <v>14</v>
      </c>
      <c r="G110">
        <v>14</v>
      </c>
      <c r="H110">
        <v>14</v>
      </c>
      <c r="I110" s="42">
        <v>14</v>
      </c>
      <c r="J110">
        <v>14</v>
      </c>
      <c r="K110">
        <v>14</v>
      </c>
      <c r="L110" s="42">
        <v>14</v>
      </c>
      <c r="M110">
        <v>14</v>
      </c>
      <c r="N110">
        <v>14</v>
      </c>
      <c r="O110" s="42">
        <v>14</v>
      </c>
      <c r="P110">
        <v>14</v>
      </c>
      <c r="Q110">
        <v>14</v>
      </c>
      <c r="R110" s="42">
        <v>14</v>
      </c>
      <c r="S110">
        <v>14</v>
      </c>
      <c r="T110">
        <v>14</v>
      </c>
      <c r="U110" s="42">
        <v>14</v>
      </c>
      <c r="V110">
        <v>14</v>
      </c>
      <c r="W110">
        <v>14</v>
      </c>
      <c r="X110" s="42">
        <v>14</v>
      </c>
      <c r="Y110">
        <v>14</v>
      </c>
      <c r="Z110">
        <v>14</v>
      </c>
      <c r="AA110" s="42">
        <v>14</v>
      </c>
      <c r="AB110">
        <v>14</v>
      </c>
      <c r="AC110">
        <v>14</v>
      </c>
      <c r="AD110" s="42">
        <v>14</v>
      </c>
      <c r="AE110">
        <v>14</v>
      </c>
      <c r="AF110">
        <v>14</v>
      </c>
      <c r="AG110" s="42">
        <v>14</v>
      </c>
    </row>
    <row r="111" spans="1:33" x14ac:dyDescent="0.3">
      <c r="B111" t="s">
        <v>266</v>
      </c>
      <c r="C111" s="42">
        <v>13</v>
      </c>
      <c r="D111">
        <v>12</v>
      </c>
      <c r="E111">
        <v>11</v>
      </c>
      <c r="F111" s="42">
        <v>10</v>
      </c>
      <c r="G111" s="42">
        <v>9</v>
      </c>
      <c r="H111">
        <v>8</v>
      </c>
      <c r="I111">
        <v>7</v>
      </c>
      <c r="J111" s="42">
        <v>6</v>
      </c>
      <c r="K111" s="42">
        <v>5</v>
      </c>
      <c r="L111">
        <v>4</v>
      </c>
      <c r="M111">
        <v>3</v>
      </c>
      <c r="N111" s="42">
        <v>2</v>
      </c>
      <c r="O111" s="42">
        <v>1</v>
      </c>
      <c r="P111">
        <v>0</v>
      </c>
      <c r="Q111">
        <v>13</v>
      </c>
      <c r="R111" s="42">
        <v>12</v>
      </c>
      <c r="S111" s="42">
        <v>11</v>
      </c>
      <c r="T111">
        <v>10</v>
      </c>
      <c r="U111" s="42">
        <v>9</v>
      </c>
      <c r="V111" s="42">
        <v>8</v>
      </c>
      <c r="W111">
        <v>7</v>
      </c>
      <c r="X111" s="42">
        <v>6</v>
      </c>
      <c r="Y111" s="42">
        <v>5</v>
      </c>
      <c r="Z111">
        <v>4</v>
      </c>
      <c r="AA111" s="42">
        <v>3</v>
      </c>
      <c r="AB111" s="42">
        <v>2</v>
      </c>
      <c r="AC111">
        <v>1</v>
      </c>
      <c r="AD111" s="42">
        <v>0</v>
      </c>
      <c r="AE111" s="42">
        <v>13</v>
      </c>
      <c r="AF111" s="42">
        <v>12</v>
      </c>
      <c r="AG111" s="42">
        <v>11</v>
      </c>
    </row>
    <row r="112" spans="1:33" s="30" customFormat="1" x14ac:dyDescent="0.3">
      <c r="B112" s="30" t="s">
        <v>267</v>
      </c>
      <c r="C112" s="30">
        <v>3600</v>
      </c>
      <c r="D112" s="30">
        <f>C112*1.03</f>
        <v>3708</v>
      </c>
      <c r="E112" s="30">
        <f t="shared" ref="E112:AG112" si="340">D112*1.03</f>
        <v>3819.2400000000002</v>
      </c>
      <c r="F112" s="30">
        <f t="shared" si="340"/>
        <v>3933.8172000000004</v>
      </c>
      <c r="G112" s="30">
        <f t="shared" si="340"/>
        <v>4051.8317160000006</v>
      </c>
      <c r="H112" s="30">
        <f t="shared" si="340"/>
        <v>4173.3866674800011</v>
      </c>
      <c r="I112" s="30">
        <f t="shared" si="340"/>
        <v>4298.5882675044013</v>
      </c>
      <c r="J112" s="30">
        <f t="shared" si="340"/>
        <v>4427.5459155295339</v>
      </c>
      <c r="K112" s="30">
        <f t="shared" si="340"/>
        <v>4560.3722929954201</v>
      </c>
      <c r="L112" s="30">
        <f t="shared" si="340"/>
        <v>4697.1834617852828</v>
      </c>
      <c r="M112" s="30">
        <f t="shared" si="340"/>
        <v>4838.098965638841</v>
      </c>
      <c r="N112" s="30">
        <f t="shared" si="340"/>
        <v>4983.241934608006</v>
      </c>
      <c r="O112" s="30">
        <f t="shared" si="340"/>
        <v>5132.739192646246</v>
      </c>
      <c r="P112" s="30">
        <f t="shared" si="340"/>
        <v>5286.721368425634</v>
      </c>
      <c r="Q112" s="30">
        <f t="shared" si="340"/>
        <v>5445.323009478403</v>
      </c>
      <c r="R112" s="30">
        <f t="shared" si="340"/>
        <v>5608.682699762755</v>
      </c>
      <c r="S112" s="30">
        <f t="shared" si="340"/>
        <v>5776.9431807556375</v>
      </c>
      <c r="T112" s="30">
        <f t="shared" si="340"/>
        <v>5950.2514761783068</v>
      </c>
      <c r="U112" s="30">
        <f t="shared" si="340"/>
        <v>6128.7590204636563</v>
      </c>
      <c r="V112" s="30">
        <f t="shared" si="340"/>
        <v>6312.6217910775658</v>
      </c>
      <c r="W112" s="30">
        <f t="shared" si="340"/>
        <v>6502.0004448098925</v>
      </c>
      <c r="X112" s="30">
        <f t="shared" si="340"/>
        <v>6697.0604581541893</v>
      </c>
      <c r="Y112" s="30">
        <f t="shared" si="340"/>
        <v>6897.9722718988151</v>
      </c>
      <c r="Z112" s="30">
        <f t="shared" si="340"/>
        <v>7104.9114400557801</v>
      </c>
      <c r="AA112" s="30">
        <f t="shared" si="340"/>
        <v>7318.0587832574538</v>
      </c>
      <c r="AB112" s="30">
        <f t="shared" si="340"/>
        <v>7537.6005467551777</v>
      </c>
      <c r="AC112" s="30">
        <f t="shared" si="340"/>
        <v>7763.7285631578334</v>
      </c>
      <c r="AD112" s="30">
        <f t="shared" si="340"/>
        <v>7996.6404200525685</v>
      </c>
      <c r="AE112" s="30">
        <f t="shared" si="340"/>
        <v>8236.539632654145</v>
      </c>
      <c r="AF112" s="30">
        <f t="shared" si="340"/>
        <v>8483.6358216337703</v>
      </c>
      <c r="AG112" s="30">
        <f t="shared" si="340"/>
        <v>8738.1448962827835</v>
      </c>
    </row>
    <row r="113" spans="1:34" s="30" customFormat="1" x14ac:dyDescent="0.3">
      <c r="B113" s="30" t="s">
        <v>268</v>
      </c>
      <c r="C113" s="30">
        <f>(C112/C110)*(C110-C111)</f>
        <v>257.14285714285717</v>
      </c>
      <c r="D113" s="30">
        <f>(D112/D110)*(D110-D111)</f>
        <v>529.71428571428567</v>
      </c>
      <c r="E113" s="30">
        <f t="shared" ref="E113:AG113" si="341">(E112/E110)*(E110-E111)</f>
        <v>818.40857142857135</v>
      </c>
      <c r="F113" s="30">
        <f t="shared" si="341"/>
        <v>1123.9477714285715</v>
      </c>
      <c r="G113" s="30">
        <f t="shared" si="341"/>
        <v>1447.0827557142861</v>
      </c>
      <c r="H113" s="30">
        <f t="shared" si="341"/>
        <v>1788.5942860628577</v>
      </c>
      <c r="I113" s="30">
        <f t="shared" si="341"/>
        <v>2149.2941337522007</v>
      </c>
      <c r="J113" s="30">
        <f t="shared" si="341"/>
        <v>2530.0262374454478</v>
      </c>
      <c r="K113" s="30">
        <f t="shared" si="341"/>
        <v>2931.6679026399133</v>
      </c>
      <c r="L113" s="30">
        <f t="shared" si="341"/>
        <v>3355.1310441323449</v>
      </c>
      <c r="M113" s="30">
        <f t="shared" si="341"/>
        <v>3801.3634730019462</v>
      </c>
      <c r="N113" s="30">
        <f t="shared" si="341"/>
        <v>4271.3502296640054</v>
      </c>
      <c r="O113" s="30">
        <f t="shared" si="341"/>
        <v>4766.1149646000858</v>
      </c>
      <c r="P113" s="30">
        <f t="shared" si="341"/>
        <v>5286.721368425634</v>
      </c>
      <c r="Q113" s="30">
        <f t="shared" si="341"/>
        <v>388.95164353417164</v>
      </c>
      <c r="R113" s="30">
        <f t="shared" si="341"/>
        <v>801.24038568039362</v>
      </c>
      <c r="S113" s="30">
        <f t="shared" si="341"/>
        <v>1237.9163958762081</v>
      </c>
      <c r="T113" s="30">
        <f t="shared" si="341"/>
        <v>1700.0718503366591</v>
      </c>
      <c r="U113" s="30">
        <f t="shared" si="341"/>
        <v>2188.8425073084486</v>
      </c>
      <c r="V113" s="30">
        <f t="shared" si="341"/>
        <v>2705.4093390332428</v>
      </c>
      <c r="W113" s="30">
        <f t="shared" si="341"/>
        <v>3251.0002224049463</v>
      </c>
      <c r="X113" s="30">
        <f t="shared" si="341"/>
        <v>3826.8916903738223</v>
      </c>
      <c r="Y113" s="30">
        <f t="shared" si="341"/>
        <v>4434.4107462206666</v>
      </c>
      <c r="Z113" s="30">
        <f t="shared" si="341"/>
        <v>5074.9367428969854</v>
      </c>
      <c r="AA113" s="30">
        <f t="shared" si="341"/>
        <v>5749.9033297022852</v>
      </c>
      <c r="AB113" s="30">
        <f t="shared" si="341"/>
        <v>6460.8004686472941</v>
      </c>
      <c r="AC113" s="30">
        <f t="shared" si="341"/>
        <v>7209.1765229322737</v>
      </c>
      <c r="AD113" s="30">
        <f t="shared" si="341"/>
        <v>7996.6404200525685</v>
      </c>
      <c r="AE113" s="30">
        <f t="shared" si="341"/>
        <v>588.32425947529612</v>
      </c>
      <c r="AF113" s="30">
        <f t="shared" si="341"/>
        <v>1211.9479745191099</v>
      </c>
      <c r="AG113" s="30">
        <f t="shared" si="341"/>
        <v>1872.4596206320248</v>
      </c>
    </row>
    <row r="114" spans="1:34" x14ac:dyDescent="0.3">
      <c r="A114" t="s">
        <v>241</v>
      </c>
      <c r="B114" t="s">
        <v>265</v>
      </c>
      <c r="C114" s="42">
        <v>20</v>
      </c>
      <c r="D114">
        <v>20</v>
      </c>
      <c r="E114">
        <v>20</v>
      </c>
      <c r="F114" s="42">
        <v>20</v>
      </c>
      <c r="G114">
        <v>20</v>
      </c>
      <c r="H114">
        <v>20</v>
      </c>
      <c r="I114" s="42">
        <v>20</v>
      </c>
      <c r="J114">
        <v>20</v>
      </c>
      <c r="K114">
        <v>20</v>
      </c>
      <c r="L114" s="42">
        <v>20</v>
      </c>
      <c r="M114">
        <v>20</v>
      </c>
      <c r="N114">
        <v>20</v>
      </c>
      <c r="O114" s="42">
        <v>20</v>
      </c>
      <c r="P114">
        <v>20</v>
      </c>
      <c r="Q114">
        <v>20</v>
      </c>
      <c r="R114" s="42">
        <v>20</v>
      </c>
      <c r="S114">
        <v>20</v>
      </c>
      <c r="T114">
        <v>20</v>
      </c>
      <c r="U114" s="42">
        <v>20</v>
      </c>
      <c r="V114">
        <v>20</v>
      </c>
      <c r="W114">
        <v>20</v>
      </c>
      <c r="X114" s="42">
        <v>20</v>
      </c>
      <c r="Y114">
        <v>20</v>
      </c>
      <c r="Z114">
        <v>20</v>
      </c>
      <c r="AA114" s="42">
        <v>20</v>
      </c>
      <c r="AB114">
        <v>20</v>
      </c>
      <c r="AC114">
        <v>20</v>
      </c>
      <c r="AD114" s="42">
        <v>20</v>
      </c>
      <c r="AE114">
        <v>20</v>
      </c>
      <c r="AF114">
        <v>20</v>
      </c>
      <c r="AG114" s="42">
        <v>20</v>
      </c>
    </row>
    <row r="115" spans="1:34" x14ac:dyDescent="0.3">
      <c r="B115" t="s">
        <v>266</v>
      </c>
      <c r="C115" s="42">
        <v>1</v>
      </c>
      <c r="D115">
        <v>0</v>
      </c>
      <c r="E115">
        <v>19</v>
      </c>
      <c r="F115" s="42">
        <v>18</v>
      </c>
      <c r="G115" s="42">
        <v>17</v>
      </c>
      <c r="H115">
        <v>16</v>
      </c>
      <c r="I115" s="42">
        <v>15</v>
      </c>
      <c r="J115" s="42">
        <v>14</v>
      </c>
      <c r="K115">
        <v>13</v>
      </c>
      <c r="L115" s="42">
        <v>12</v>
      </c>
      <c r="M115" s="42">
        <v>11</v>
      </c>
      <c r="N115">
        <v>10</v>
      </c>
      <c r="O115" s="42">
        <v>9</v>
      </c>
      <c r="P115" s="42">
        <v>8</v>
      </c>
      <c r="Q115">
        <v>7</v>
      </c>
      <c r="R115" s="42">
        <v>6</v>
      </c>
      <c r="S115" s="42">
        <v>5</v>
      </c>
      <c r="T115">
        <v>4</v>
      </c>
      <c r="U115" s="42">
        <v>3</v>
      </c>
      <c r="V115" s="42">
        <v>2</v>
      </c>
      <c r="W115">
        <v>1</v>
      </c>
      <c r="X115" s="42">
        <v>0</v>
      </c>
      <c r="Y115" s="42">
        <v>19</v>
      </c>
      <c r="Z115" s="42">
        <v>18</v>
      </c>
      <c r="AA115" s="42">
        <v>17</v>
      </c>
      <c r="AB115" s="42">
        <v>16</v>
      </c>
      <c r="AC115" s="42">
        <v>15</v>
      </c>
      <c r="AD115" s="42">
        <v>14</v>
      </c>
      <c r="AE115" s="42">
        <v>13</v>
      </c>
      <c r="AF115" s="42">
        <v>12</v>
      </c>
      <c r="AG115" s="42">
        <v>11</v>
      </c>
    </row>
    <row r="116" spans="1:34" s="30" customFormat="1" x14ac:dyDescent="0.3">
      <c r="B116" s="30" t="s">
        <v>267</v>
      </c>
      <c r="C116" s="30">
        <v>30000</v>
      </c>
      <c r="D116" s="30">
        <f>C116*1.03</f>
        <v>30900</v>
      </c>
      <c r="E116" s="30">
        <f t="shared" ref="E116:AG116" si="342">D116*1.03</f>
        <v>31827</v>
      </c>
      <c r="F116" s="30">
        <f t="shared" si="342"/>
        <v>32781.81</v>
      </c>
      <c r="G116" s="30">
        <f t="shared" si="342"/>
        <v>33765.264299999995</v>
      </c>
      <c r="H116" s="30">
        <f t="shared" si="342"/>
        <v>34778.222228999999</v>
      </c>
      <c r="I116" s="30">
        <f t="shared" si="342"/>
        <v>35821.568895869998</v>
      </c>
      <c r="J116" s="30">
        <f t="shared" si="342"/>
        <v>36896.215962746101</v>
      </c>
      <c r="K116" s="30">
        <f t="shared" si="342"/>
        <v>38003.102441628485</v>
      </c>
      <c r="L116" s="30">
        <f t="shared" si="342"/>
        <v>39143.195514877341</v>
      </c>
      <c r="M116" s="30">
        <f t="shared" si="342"/>
        <v>40317.491380323663</v>
      </c>
      <c r="N116" s="30">
        <f t="shared" si="342"/>
        <v>41527.016121733373</v>
      </c>
      <c r="O116" s="30">
        <f t="shared" si="342"/>
        <v>42772.826605385373</v>
      </c>
      <c r="P116" s="30">
        <f t="shared" si="342"/>
        <v>44056.011403546938</v>
      </c>
      <c r="Q116" s="30">
        <f t="shared" si="342"/>
        <v>45377.691745653348</v>
      </c>
      <c r="R116" s="30">
        <f t="shared" si="342"/>
        <v>46739.022498022947</v>
      </c>
      <c r="S116" s="30">
        <f t="shared" si="342"/>
        <v>48141.193172963634</v>
      </c>
      <c r="T116" s="30">
        <f t="shared" si="342"/>
        <v>49585.428968152548</v>
      </c>
      <c r="U116" s="30">
        <f t="shared" si="342"/>
        <v>51072.991837197129</v>
      </c>
      <c r="V116" s="30">
        <f t="shared" si="342"/>
        <v>52605.181592313042</v>
      </c>
      <c r="W116" s="30">
        <f t="shared" si="342"/>
        <v>54183.337040082435</v>
      </c>
      <c r="X116" s="30">
        <f t="shared" si="342"/>
        <v>55808.837151284912</v>
      </c>
      <c r="Y116" s="30">
        <f t="shared" si="342"/>
        <v>57483.102265823458</v>
      </c>
      <c r="Z116" s="30">
        <f t="shared" si="342"/>
        <v>59207.595333798163</v>
      </c>
      <c r="AA116" s="30">
        <f t="shared" si="342"/>
        <v>60983.82319381211</v>
      </c>
      <c r="AB116" s="30">
        <f t="shared" si="342"/>
        <v>62813.337889626477</v>
      </c>
      <c r="AC116" s="30">
        <f t="shared" si="342"/>
        <v>64697.738026315274</v>
      </c>
      <c r="AD116" s="30">
        <f t="shared" si="342"/>
        <v>66638.670167104734</v>
      </c>
      <c r="AE116" s="30">
        <f t="shared" si="342"/>
        <v>68637.830272117877</v>
      </c>
      <c r="AF116" s="30">
        <f>AE116*1.03</f>
        <v>70696.965180281419</v>
      </c>
      <c r="AG116" s="30">
        <f t="shared" si="342"/>
        <v>72817.874135689868</v>
      </c>
    </row>
    <row r="117" spans="1:34" s="30" customFormat="1" x14ac:dyDescent="0.3">
      <c r="B117" s="30" t="s">
        <v>268</v>
      </c>
      <c r="C117" s="30">
        <f>(C116/C114)*(C114-C115)</f>
        <v>28500</v>
      </c>
      <c r="D117" s="30">
        <f t="shared" ref="D117:AG117" si="343">(D116/D114)*(D114-D115)</f>
        <v>30900</v>
      </c>
      <c r="E117" s="30">
        <f t="shared" si="343"/>
        <v>1591.35</v>
      </c>
      <c r="F117" s="30">
        <f t="shared" si="343"/>
        <v>3278.1809999999996</v>
      </c>
      <c r="G117" s="30">
        <f t="shared" si="343"/>
        <v>5064.7896449999989</v>
      </c>
      <c r="H117" s="30">
        <f t="shared" si="343"/>
        <v>6955.6444457999996</v>
      </c>
      <c r="I117" s="30">
        <f t="shared" si="343"/>
        <v>8955.3922239674994</v>
      </c>
      <c r="J117" s="30">
        <f t="shared" si="343"/>
        <v>11068.86478882383</v>
      </c>
      <c r="K117" s="30">
        <f t="shared" si="343"/>
        <v>13301.08585456997</v>
      </c>
      <c r="L117" s="30">
        <f t="shared" si="343"/>
        <v>15657.278205950937</v>
      </c>
      <c r="M117" s="30">
        <f t="shared" si="343"/>
        <v>18142.871121145647</v>
      </c>
      <c r="N117" s="30">
        <f t="shared" si="343"/>
        <v>20763.50806086669</v>
      </c>
      <c r="O117" s="30">
        <f t="shared" si="343"/>
        <v>23525.054632961954</v>
      </c>
      <c r="P117" s="30">
        <f t="shared" si="343"/>
        <v>26433.60684212816</v>
      </c>
      <c r="Q117" s="30">
        <f t="shared" si="343"/>
        <v>29495.499634674674</v>
      </c>
      <c r="R117" s="30">
        <f t="shared" si="343"/>
        <v>32717.315748616064</v>
      </c>
      <c r="S117" s="30">
        <f t="shared" si="343"/>
        <v>36105.89487972272</v>
      </c>
      <c r="T117" s="30">
        <f t="shared" si="343"/>
        <v>39668.343174522037</v>
      </c>
      <c r="U117" s="30">
        <f t="shared" si="343"/>
        <v>43412.043061617565</v>
      </c>
      <c r="V117" s="30">
        <f t="shared" si="343"/>
        <v>47344.663433081732</v>
      </c>
      <c r="W117" s="30">
        <f t="shared" si="343"/>
        <v>51474.170188078315</v>
      </c>
      <c r="X117" s="30">
        <f t="shared" si="343"/>
        <v>55808.837151284912</v>
      </c>
      <c r="Y117" s="30">
        <f t="shared" si="343"/>
        <v>2874.1551132911727</v>
      </c>
      <c r="Z117" s="30">
        <f t="shared" si="343"/>
        <v>5920.7595333798163</v>
      </c>
      <c r="AA117" s="30">
        <f t="shared" si="343"/>
        <v>9147.5734790718161</v>
      </c>
      <c r="AB117" s="30">
        <f t="shared" si="343"/>
        <v>12562.667577925295</v>
      </c>
      <c r="AC117" s="30">
        <f t="shared" si="343"/>
        <v>16174.434506578818</v>
      </c>
      <c r="AD117" s="30">
        <f t="shared" si="343"/>
        <v>19991.601050131423</v>
      </c>
      <c r="AE117" s="30">
        <f t="shared" si="343"/>
        <v>24023.240595241259</v>
      </c>
      <c r="AF117" s="30">
        <f t="shared" si="343"/>
        <v>28278.786072112569</v>
      </c>
      <c r="AG117" s="30">
        <f t="shared" si="343"/>
        <v>32768.043361060445</v>
      </c>
    </row>
    <row r="118" spans="1:34" x14ac:dyDescent="0.3">
      <c r="A118" t="s">
        <v>242</v>
      </c>
      <c r="B118" t="s">
        <v>265</v>
      </c>
      <c r="C118" s="42">
        <v>28</v>
      </c>
      <c r="D118">
        <v>28</v>
      </c>
      <c r="E118">
        <v>28</v>
      </c>
      <c r="F118" s="42">
        <v>28</v>
      </c>
      <c r="G118">
        <v>28</v>
      </c>
      <c r="H118">
        <v>28</v>
      </c>
      <c r="I118" s="42">
        <v>28</v>
      </c>
      <c r="J118">
        <v>28</v>
      </c>
      <c r="K118">
        <v>28</v>
      </c>
      <c r="L118" s="42">
        <v>28</v>
      </c>
      <c r="M118">
        <v>28</v>
      </c>
      <c r="N118">
        <v>28</v>
      </c>
      <c r="O118" s="42">
        <v>28</v>
      </c>
      <c r="P118">
        <v>28</v>
      </c>
      <c r="Q118">
        <v>28</v>
      </c>
      <c r="R118" s="42">
        <v>28</v>
      </c>
      <c r="S118">
        <v>28</v>
      </c>
      <c r="T118">
        <v>28</v>
      </c>
      <c r="U118" s="42">
        <v>28</v>
      </c>
      <c r="V118">
        <v>28</v>
      </c>
      <c r="W118">
        <v>28</v>
      </c>
      <c r="X118" s="42">
        <v>28</v>
      </c>
      <c r="Y118">
        <v>28</v>
      </c>
      <c r="Z118">
        <v>28</v>
      </c>
      <c r="AA118" s="42">
        <v>28</v>
      </c>
      <c r="AB118">
        <v>28</v>
      </c>
      <c r="AC118">
        <v>28</v>
      </c>
      <c r="AD118" s="42">
        <v>28</v>
      </c>
      <c r="AE118">
        <v>28</v>
      </c>
      <c r="AF118">
        <v>28</v>
      </c>
      <c r="AG118" s="42">
        <v>28</v>
      </c>
    </row>
    <row r="119" spans="1:34" x14ac:dyDescent="0.3">
      <c r="B119" t="s">
        <v>266</v>
      </c>
      <c r="C119" s="42">
        <v>6</v>
      </c>
      <c r="D119">
        <v>5</v>
      </c>
      <c r="E119">
        <v>4</v>
      </c>
      <c r="F119" s="42">
        <v>3</v>
      </c>
      <c r="G119" s="42">
        <v>2</v>
      </c>
      <c r="H119" s="42">
        <v>1</v>
      </c>
      <c r="I119" s="42">
        <v>0</v>
      </c>
      <c r="J119" s="42">
        <v>27</v>
      </c>
      <c r="K119" s="42">
        <v>26</v>
      </c>
      <c r="L119" s="42">
        <v>25</v>
      </c>
      <c r="M119" s="42">
        <v>24</v>
      </c>
      <c r="N119" s="42">
        <v>23</v>
      </c>
      <c r="O119" s="42">
        <v>22</v>
      </c>
      <c r="P119" s="42">
        <v>21</v>
      </c>
      <c r="Q119" s="42">
        <v>20</v>
      </c>
      <c r="R119" s="42">
        <v>19</v>
      </c>
      <c r="S119" s="42">
        <v>18</v>
      </c>
      <c r="T119" s="42">
        <v>17</v>
      </c>
      <c r="U119" s="42">
        <v>16</v>
      </c>
      <c r="V119" s="42">
        <v>15</v>
      </c>
      <c r="W119" s="42">
        <v>14</v>
      </c>
      <c r="X119" s="42">
        <v>13</v>
      </c>
      <c r="Y119" s="42">
        <v>12</v>
      </c>
      <c r="Z119" s="42">
        <v>11</v>
      </c>
      <c r="AA119" s="42">
        <v>10</v>
      </c>
      <c r="AB119" s="42">
        <v>9</v>
      </c>
      <c r="AC119" s="42">
        <v>8</v>
      </c>
      <c r="AD119" s="42">
        <v>7</v>
      </c>
      <c r="AE119" s="42">
        <v>6</v>
      </c>
      <c r="AF119" s="42">
        <v>5</v>
      </c>
      <c r="AG119" s="42">
        <v>4</v>
      </c>
    </row>
    <row r="120" spans="1:34" s="30" customFormat="1" x14ac:dyDescent="0.3">
      <c r="B120" s="30" t="s">
        <v>267</v>
      </c>
      <c r="C120" s="30">
        <v>1800</v>
      </c>
      <c r="D120" s="30">
        <f>C120*1.03</f>
        <v>1854</v>
      </c>
      <c r="E120" s="30">
        <f t="shared" ref="E120:AG120" si="344">D120*1.03</f>
        <v>1909.6200000000001</v>
      </c>
      <c r="F120" s="30">
        <f t="shared" si="344"/>
        <v>1966.9086000000002</v>
      </c>
      <c r="G120" s="30">
        <f t="shared" si="344"/>
        <v>2025.9158580000003</v>
      </c>
      <c r="H120" s="30">
        <f t="shared" si="344"/>
        <v>2086.6933337400005</v>
      </c>
      <c r="I120" s="30">
        <f t="shared" si="344"/>
        <v>2149.2941337522007</v>
      </c>
      <c r="J120" s="30">
        <f t="shared" si="344"/>
        <v>2213.7729577647669</v>
      </c>
      <c r="K120" s="30">
        <f t="shared" si="344"/>
        <v>2280.1861464977101</v>
      </c>
      <c r="L120" s="30">
        <f t="shared" si="344"/>
        <v>2348.5917308926414</v>
      </c>
      <c r="M120" s="30">
        <f t="shared" si="344"/>
        <v>2419.0494828194205</v>
      </c>
      <c r="N120" s="30">
        <f t="shared" si="344"/>
        <v>2491.620967304003</v>
      </c>
      <c r="O120" s="30">
        <f t="shared" si="344"/>
        <v>2566.369596323123</v>
      </c>
      <c r="P120" s="30">
        <f t="shared" si="344"/>
        <v>2643.360684212817</v>
      </c>
      <c r="Q120" s="30">
        <f t="shared" si="344"/>
        <v>2722.6615047392015</v>
      </c>
      <c r="R120" s="30">
        <f t="shared" si="344"/>
        <v>2804.3413498813775</v>
      </c>
      <c r="S120" s="30">
        <f t="shared" si="344"/>
        <v>2888.4715903778188</v>
      </c>
      <c r="T120" s="30">
        <f t="shared" si="344"/>
        <v>2975.1257380891534</v>
      </c>
      <c r="U120" s="30">
        <f t="shared" si="344"/>
        <v>3064.3795102318281</v>
      </c>
      <c r="V120" s="30">
        <f t="shared" si="344"/>
        <v>3156.3108955387829</v>
      </c>
      <c r="W120" s="30">
        <f t="shared" si="344"/>
        <v>3251.0002224049463</v>
      </c>
      <c r="X120" s="30">
        <f t="shared" si="344"/>
        <v>3348.5302290770946</v>
      </c>
      <c r="Y120" s="30">
        <f t="shared" si="344"/>
        <v>3448.9861359494075</v>
      </c>
      <c r="Z120" s="30">
        <f t="shared" si="344"/>
        <v>3552.45572002789</v>
      </c>
      <c r="AA120" s="30">
        <f t="shared" si="344"/>
        <v>3659.0293916287269</v>
      </c>
      <c r="AB120" s="30">
        <f t="shared" si="344"/>
        <v>3768.8002733775888</v>
      </c>
      <c r="AC120" s="30">
        <f t="shared" si="344"/>
        <v>3881.8642815789167</v>
      </c>
      <c r="AD120" s="30">
        <f t="shared" si="344"/>
        <v>3998.3202100262843</v>
      </c>
      <c r="AE120" s="30">
        <f t="shared" si="344"/>
        <v>4118.2698163270725</v>
      </c>
      <c r="AF120" s="30">
        <f t="shared" si="344"/>
        <v>4241.8179108168852</v>
      </c>
      <c r="AG120" s="30">
        <f t="shared" si="344"/>
        <v>4369.0724481413918</v>
      </c>
    </row>
    <row r="121" spans="1:34" s="30" customFormat="1" x14ac:dyDescent="0.3">
      <c r="B121" s="30" t="s">
        <v>268</v>
      </c>
      <c r="C121" s="30">
        <f>(C120/C118)*(C118-C119)</f>
        <v>1414.2857142857144</v>
      </c>
      <c r="D121" s="30">
        <f t="shared" ref="D121:AG121" si="345">(D120/D118)*(D118-D119)</f>
        <v>1522.9285714285713</v>
      </c>
      <c r="E121" s="30">
        <f t="shared" si="345"/>
        <v>1636.8171428571427</v>
      </c>
      <c r="F121" s="30">
        <f t="shared" si="345"/>
        <v>1756.1683928571431</v>
      </c>
      <c r="G121" s="30">
        <f t="shared" si="345"/>
        <v>1881.2075824285719</v>
      </c>
      <c r="H121" s="30">
        <f t="shared" si="345"/>
        <v>2012.168571820715</v>
      </c>
      <c r="I121" s="30">
        <f t="shared" si="345"/>
        <v>2149.2941337522007</v>
      </c>
      <c r="J121" s="30">
        <f t="shared" si="345"/>
        <v>79.063319920170244</v>
      </c>
      <c r="K121" s="30">
        <f t="shared" si="345"/>
        <v>162.87043903555073</v>
      </c>
      <c r="L121" s="30">
        <f t="shared" si="345"/>
        <v>251.63482830992587</v>
      </c>
      <c r="M121" s="30">
        <f t="shared" si="345"/>
        <v>345.57849754563148</v>
      </c>
      <c r="N121" s="30">
        <f t="shared" si="345"/>
        <v>444.93231559000048</v>
      </c>
      <c r="O121" s="30">
        <f t="shared" si="345"/>
        <v>549.93634206924071</v>
      </c>
      <c r="P121" s="30">
        <f t="shared" si="345"/>
        <v>660.84017105320424</v>
      </c>
      <c r="Q121" s="30">
        <f t="shared" si="345"/>
        <v>777.90328706834327</v>
      </c>
      <c r="R121" s="30">
        <f t="shared" si="345"/>
        <v>901.39543389044286</v>
      </c>
      <c r="S121" s="30">
        <f t="shared" si="345"/>
        <v>1031.5969965635068</v>
      </c>
      <c r="T121" s="30">
        <f t="shared" si="345"/>
        <v>1168.7993971064532</v>
      </c>
      <c r="U121" s="30">
        <f t="shared" si="345"/>
        <v>1313.3055043850691</v>
      </c>
      <c r="V121" s="30">
        <f t="shared" si="345"/>
        <v>1465.4300586430065</v>
      </c>
      <c r="W121" s="30">
        <f t="shared" si="345"/>
        <v>1625.5001112024731</v>
      </c>
      <c r="X121" s="30">
        <f t="shared" si="345"/>
        <v>1793.8554798627292</v>
      </c>
      <c r="Y121" s="30">
        <f t="shared" si="345"/>
        <v>1970.8492205425187</v>
      </c>
      <c r="Z121" s="30">
        <f t="shared" si="345"/>
        <v>2156.848115731219</v>
      </c>
      <c r="AA121" s="30">
        <f t="shared" si="345"/>
        <v>2352.2331803327529</v>
      </c>
      <c r="AB121" s="30">
        <f t="shared" si="345"/>
        <v>2557.4001855062206</v>
      </c>
      <c r="AC121" s="30">
        <f t="shared" si="345"/>
        <v>2772.7602011277977</v>
      </c>
      <c r="AD121" s="30">
        <f t="shared" si="345"/>
        <v>2998.7401575197132</v>
      </c>
      <c r="AE121" s="30">
        <f t="shared" si="345"/>
        <v>3235.7834271141287</v>
      </c>
      <c r="AF121" s="30">
        <f t="shared" si="345"/>
        <v>3484.350426742441</v>
      </c>
      <c r="AG121" s="30">
        <f t="shared" si="345"/>
        <v>3744.9192412640496</v>
      </c>
    </row>
    <row r="122" spans="1:34" x14ac:dyDescent="0.3">
      <c r="A122" t="s">
        <v>243</v>
      </c>
      <c r="B122" t="s">
        <v>265</v>
      </c>
      <c r="C122" s="42">
        <v>20</v>
      </c>
      <c r="D122">
        <v>20</v>
      </c>
      <c r="E122">
        <v>20</v>
      </c>
      <c r="F122" s="42">
        <v>20</v>
      </c>
      <c r="G122">
        <v>20</v>
      </c>
      <c r="H122">
        <v>20</v>
      </c>
      <c r="I122" s="42">
        <v>20</v>
      </c>
      <c r="J122">
        <v>20</v>
      </c>
      <c r="K122">
        <v>20</v>
      </c>
      <c r="L122" s="42">
        <v>20</v>
      </c>
      <c r="M122">
        <v>20</v>
      </c>
      <c r="N122">
        <v>20</v>
      </c>
      <c r="O122" s="42">
        <v>20</v>
      </c>
      <c r="P122">
        <v>20</v>
      </c>
      <c r="Q122">
        <v>20</v>
      </c>
      <c r="R122" s="42">
        <v>20</v>
      </c>
      <c r="S122">
        <v>20</v>
      </c>
      <c r="T122">
        <v>20</v>
      </c>
      <c r="U122" s="42">
        <v>20</v>
      </c>
      <c r="V122">
        <v>20</v>
      </c>
      <c r="W122">
        <v>20</v>
      </c>
      <c r="X122" s="42">
        <v>20</v>
      </c>
      <c r="Y122">
        <v>20</v>
      </c>
      <c r="Z122">
        <v>20</v>
      </c>
      <c r="AA122" s="42">
        <v>20</v>
      </c>
      <c r="AB122">
        <v>20</v>
      </c>
      <c r="AC122">
        <v>20</v>
      </c>
      <c r="AD122" s="42">
        <v>20</v>
      </c>
      <c r="AE122">
        <v>20</v>
      </c>
      <c r="AF122">
        <v>20</v>
      </c>
      <c r="AG122" s="42">
        <v>20</v>
      </c>
    </row>
    <row r="123" spans="1:34" x14ac:dyDescent="0.3">
      <c r="B123" t="s">
        <v>266</v>
      </c>
      <c r="C123" s="42">
        <v>3</v>
      </c>
      <c r="D123">
        <v>2</v>
      </c>
      <c r="E123">
        <v>1</v>
      </c>
      <c r="F123" s="42">
        <v>0</v>
      </c>
      <c r="G123" s="42">
        <v>19</v>
      </c>
      <c r="H123" s="42">
        <v>18</v>
      </c>
      <c r="I123" s="42">
        <v>17</v>
      </c>
      <c r="J123" s="42">
        <v>16</v>
      </c>
      <c r="K123" s="42">
        <v>15</v>
      </c>
      <c r="L123" s="42">
        <v>14</v>
      </c>
      <c r="M123" s="42">
        <v>13</v>
      </c>
      <c r="N123" s="42">
        <v>12</v>
      </c>
      <c r="O123" s="42">
        <v>11</v>
      </c>
      <c r="P123" s="42">
        <v>10</v>
      </c>
      <c r="Q123" s="42">
        <v>9</v>
      </c>
      <c r="R123" s="42">
        <v>8</v>
      </c>
      <c r="S123" s="42">
        <v>7</v>
      </c>
      <c r="T123" s="42">
        <v>6</v>
      </c>
      <c r="U123" s="42">
        <v>5</v>
      </c>
      <c r="V123" s="42">
        <v>4</v>
      </c>
      <c r="W123" s="42">
        <v>3</v>
      </c>
      <c r="X123" s="42">
        <v>2</v>
      </c>
      <c r="Y123" s="42">
        <v>1</v>
      </c>
      <c r="Z123" s="42">
        <v>0</v>
      </c>
      <c r="AA123" s="42">
        <v>19</v>
      </c>
      <c r="AB123" s="42">
        <v>18</v>
      </c>
      <c r="AC123" s="42">
        <v>17</v>
      </c>
      <c r="AD123" s="42">
        <v>16</v>
      </c>
      <c r="AE123" s="42">
        <v>15</v>
      </c>
      <c r="AF123" s="42">
        <v>14</v>
      </c>
      <c r="AG123" s="42">
        <v>13</v>
      </c>
    </row>
    <row r="124" spans="1:34" s="30" customFormat="1" x14ac:dyDescent="0.3">
      <c r="B124" s="30" t="s">
        <v>267</v>
      </c>
      <c r="C124" s="30">
        <v>2320</v>
      </c>
      <c r="D124" s="30">
        <f>C124*1.03</f>
        <v>2389.6</v>
      </c>
      <c r="E124" s="30">
        <f t="shared" ref="E124:AG124" si="346">D124*1.03</f>
        <v>2461.288</v>
      </c>
      <c r="F124" s="30">
        <f t="shared" si="346"/>
        <v>2535.12664</v>
      </c>
      <c r="G124" s="30">
        <f t="shared" si="346"/>
        <v>2611.1804391999999</v>
      </c>
      <c r="H124" s="30">
        <f t="shared" si="346"/>
        <v>2689.5158523760001</v>
      </c>
      <c r="I124" s="30">
        <f t="shared" si="346"/>
        <v>2770.2013279472803</v>
      </c>
      <c r="J124" s="30">
        <f t="shared" si="346"/>
        <v>2853.3073677856987</v>
      </c>
      <c r="K124" s="30">
        <f t="shared" si="346"/>
        <v>2938.9065888192699</v>
      </c>
      <c r="L124" s="30">
        <f t="shared" si="346"/>
        <v>3027.0737864838479</v>
      </c>
      <c r="M124" s="30">
        <f t="shared" si="346"/>
        <v>3117.8860000783634</v>
      </c>
      <c r="N124" s="30">
        <f t="shared" si="346"/>
        <v>3211.4225800807144</v>
      </c>
      <c r="O124" s="30">
        <f t="shared" si="346"/>
        <v>3307.7652574831359</v>
      </c>
      <c r="P124" s="30">
        <f t="shared" si="346"/>
        <v>3406.99821520763</v>
      </c>
      <c r="Q124" s="30">
        <f t="shared" si="346"/>
        <v>3509.2081616638588</v>
      </c>
      <c r="R124" s="30">
        <f t="shared" si="346"/>
        <v>3614.4844065137745</v>
      </c>
      <c r="S124" s="30">
        <f t="shared" si="346"/>
        <v>3722.9189387091878</v>
      </c>
      <c r="T124" s="30">
        <f t="shared" si="346"/>
        <v>3834.6065068704634</v>
      </c>
      <c r="U124" s="30">
        <f t="shared" si="346"/>
        <v>3949.6447020765772</v>
      </c>
      <c r="V124" s="30">
        <f t="shared" si="346"/>
        <v>4068.1340431388749</v>
      </c>
      <c r="W124" s="30">
        <f t="shared" si="346"/>
        <v>4190.1780644330411</v>
      </c>
      <c r="X124" s="30">
        <f t="shared" si="346"/>
        <v>4315.8834063660324</v>
      </c>
      <c r="Y124" s="30">
        <f t="shared" si="346"/>
        <v>4445.3599085570131</v>
      </c>
      <c r="Z124" s="30">
        <f t="shared" si="346"/>
        <v>4578.7207058137237</v>
      </c>
      <c r="AA124" s="30">
        <f t="shared" si="346"/>
        <v>4716.0823269881357</v>
      </c>
      <c r="AB124" s="30">
        <f t="shared" si="346"/>
        <v>4857.5647967977802</v>
      </c>
      <c r="AC124" s="30">
        <f t="shared" si="346"/>
        <v>5003.2917407017139</v>
      </c>
      <c r="AD124" s="30">
        <f t="shared" si="346"/>
        <v>5153.3904929227656</v>
      </c>
      <c r="AE124" s="30">
        <f t="shared" si="346"/>
        <v>5307.9922077104484</v>
      </c>
      <c r="AF124" s="30">
        <f t="shared" si="346"/>
        <v>5467.2319739417617</v>
      </c>
      <c r="AG124" s="30">
        <f t="shared" si="346"/>
        <v>5631.2489331600145</v>
      </c>
    </row>
    <row r="125" spans="1:34" s="30" customFormat="1" x14ac:dyDescent="0.3">
      <c r="B125" s="30" t="s">
        <v>268</v>
      </c>
      <c r="C125" s="30">
        <f>(C124/C122)*(C122-C123)</f>
        <v>1972</v>
      </c>
      <c r="D125" s="30">
        <f t="shared" ref="D125:AG125" si="347">(D124/D122)*(D122-D123)</f>
        <v>2150.64</v>
      </c>
      <c r="E125" s="30">
        <f t="shared" si="347"/>
        <v>2338.2236000000003</v>
      </c>
      <c r="F125" s="30">
        <f t="shared" si="347"/>
        <v>2535.12664</v>
      </c>
      <c r="G125" s="30">
        <f t="shared" si="347"/>
        <v>130.55902196</v>
      </c>
      <c r="H125" s="30">
        <f t="shared" si="347"/>
        <v>268.9515852376</v>
      </c>
      <c r="I125" s="30">
        <f t="shared" si="347"/>
        <v>415.53019919209208</v>
      </c>
      <c r="J125" s="30">
        <f t="shared" si="347"/>
        <v>570.66147355713974</v>
      </c>
      <c r="K125" s="30">
        <f t="shared" si="347"/>
        <v>734.72664720481748</v>
      </c>
      <c r="L125" s="30">
        <f t="shared" si="347"/>
        <v>908.12213594515447</v>
      </c>
      <c r="M125" s="30">
        <f t="shared" si="347"/>
        <v>1091.2601000274271</v>
      </c>
      <c r="N125" s="30">
        <f t="shared" si="347"/>
        <v>1284.5690320322858</v>
      </c>
      <c r="O125" s="30">
        <f t="shared" si="347"/>
        <v>1488.494365867411</v>
      </c>
      <c r="P125" s="30">
        <f t="shared" si="347"/>
        <v>1703.499107603815</v>
      </c>
      <c r="Q125" s="30">
        <f t="shared" si="347"/>
        <v>1930.0644889151222</v>
      </c>
      <c r="R125" s="30">
        <f t="shared" si="347"/>
        <v>2168.6906439082645</v>
      </c>
      <c r="S125" s="30">
        <f t="shared" si="347"/>
        <v>2419.8973101609722</v>
      </c>
      <c r="T125" s="30">
        <f t="shared" si="347"/>
        <v>2684.2245548093242</v>
      </c>
      <c r="U125" s="30">
        <f t="shared" si="347"/>
        <v>2962.2335265574329</v>
      </c>
      <c r="V125" s="30">
        <f t="shared" si="347"/>
        <v>3254.5072345110998</v>
      </c>
      <c r="W125" s="30">
        <f t="shared" si="347"/>
        <v>3561.6513547680847</v>
      </c>
      <c r="X125" s="30">
        <f t="shared" si="347"/>
        <v>3884.2950657294291</v>
      </c>
      <c r="Y125" s="30">
        <f t="shared" si="347"/>
        <v>4223.0919131291621</v>
      </c>
      <c r="Z125" s="30">
        <f t="shared" si="347"/>
        <v>4578.7207058137237</v>
      </c>
      <c r="AA125" s="30">
        <f t="shared" si="347"/>
        <v>235.8041163494068</v>
      </c>
      <c r="AB125" s="30">
        <f t="shared" si="347"/>
        <v>485.75647967977801</v>
      </c>
      <c r="AC125" s="30">
        <f t="shared" si="347"/>
        <v>750.49376110525714</v>
      </c>
      <c r="AD125" s="30">
        <f t="shared" si="347"/>
        <v>1030.678098584553</v>
      </c>
      <c r="AE125" s="30">
        <f t="shared" si="347"/>
        <v>1326.9980519276121</v>
      </c>
      <c r="AF125" s="30">
        <f t="shared" si="347"/>
        <v>1640.1695921825285</v>
      </c>
      <c r="AG125" s="30">
        <f t="shared" si="347"/>
        <v>1970.9371266060052</v>
      </c>
    </row>
    <row r="126" spans="1:34" x14ac:dyDescent="0.3">
      <c r="A126" t="s">
        <v>244</v>
      </c>
      <c r="B126" t="s">
        <v>265</v>
      </c>
      <c r="C126" s="42">
        <v>6</v>
      </c>
      <c r="D126">
        <v>6</v>
      </c>
      <c r="E126">
        <v>6</v>
      </c>
      <c r="F126" s="42">
        <v>6</v>
      </c>
      <c r="G126">
        <v>6</v>
      </c>
      <c r="H126">
        <v>6</v>
      </c>
      <c r="I126" s="42">
        <v>6</v>
      </c>
      <c r="J126">
        <v>6</v>
      </c>
      <c r="K126">
        <v>6</v>
      </c>
      <c r="L126" s="42">
        <v>6</v>
      </c>
      <c r="M126">
        <v>6</v>
      </c>
      <c r="N126">
        <v>6</v>
      </c>
      <c r="O126" s="42">
        <v>6</v>
      </c>
      <c r="P126">
        <v>6</v>
      </c>
      <c r="Q126">
        <v>6</v>
      </c>
      <c r="R126" s="42">
        <v>6</v>
      </c>
      <c r="S126">
        <v>6</v>
      </c>
      <c r="T126">
        <v>6</v>
      </c>
      <c r="U126" s="42">
        <v>6</v>
      </c>
      <c r="V126">
        <v>6</v>
      </c>
      <c r="W126">
        <v>6</v>
      </c>
      <c r="X126" s="42">
        <v>6</v>
      </c>
      <c r="Y126">
        <v>6</v>
      </c>
      <c r="Z126">
        <v>6</v>
      </c>
      <c r="AA126" s="42">
        <v>6</v>
      </c>
      <c r="AB126">
        <v>6</v>
      </c>
      <c r="AC126">
        <v>6</v>
      </c>
      <c r="AD126" s="42">
        <v>6</v>
      </c>
      <c r="AE126">
        <v>6</v>
      </c>
      <c r="AF126">
        <v>6</v>
      </c>
      <c r="AG126" s="42">
        <v>6</v>
      </c>
    </row>
    <row r="127" spans="1:34" x14ac:dyDescent="0.3">
      <c r="B127" t="s">
        <v>266</v>
      </c>
      <c r="C127" s="42">
        <v>1</v>
      </c>
      <c r="D127">
        <v>0</v>
      </c>
      <c r="E127">
        <v>5</v>
      </c>
      <c r="F127" s="42">
        <v>4</v>
      </c>
      <c r="G127" s="42">
        <v>3</v>
      </c>
      <c r="H127" s="42">
        <v>2</v>
      </c>
      <c r="I127" s="42">
        <v>1</v>
      </c>
      <c r="J127" s="42">
        <v>0</v>
      </c>
      <c r="K127">
        <v>5</v>
      </c>
      <c r="L127" s="42">
        <v>4</v>
      </c>
      <c r="M127" s="42">
        <v>3</v>
      </c>
      <c r="N127" s="42">
        <v>2</v>
      </c>
      <c r="O127" s="42">
        <v>1</v>
      </c>
      <c r="P127" s="42">
        <v>0</v>
      </c>
      <c r="Q127">
        <v>5</v>
      </c>
      <c r="R127" s="42">
        <v>4</v>
      </c>
      <c r="S127" s="42">
        <v>3</v>
      </c>
      <c r="T127" s="42">
        <v>2</v>
      </c>
      <c r="U127" s="42">
        <v>1</v>
      </c>
      <c r="V127" s="42">
        <v>0</v>
      </c>
      <c r="W127">
        <v>5</v>
      </c>
      <c r="X127" s="42">
        <v>4</v>
      </c>
      <c r="Y127" s="42">
        <v>3</v>
      </c>
      <c r="Z127" s="42">
        <v>2</v>
      </c>
      <c r="AA127" s="42">
        <v>1</v>
      </c>
      <c r="AB127" s="42">
        <v>0</v>
      </c>
      <c r="AC127">
        <v>5</v>
      </c>
      <c r="AD127" s="42">
        <v>4</v>
      </c>
      <c r="AE127" s="42">
        <v>3</v>
      </c>
      <c r="AF127" s="42">
        <v>2</v>
      </c>
      <c r="AG127" s="42">
        <v>1</v>
      </c>
      <c r="AH127" s="42"/>
    </row>
    <row r="128" spans="1:34" s="30" customFormat="1" x14ac:dyDescent="0.3">
      <c r="B128" s="30" t="s">
        <v>267</v>
      </c>
      <c r="C128" s="30">
        <v>900</v>
      </c>
      <c r="D128" s="30">
        <f>C128*1.03</f>
        <v>927</v>
      </c>
      <c r="E128" s="30">
        <f t="shared" ref="E128:AG128" si="348">D128*1.03</f>
        <v>954.81000000000006</v>
      </c>
      <c r="F128" s="30">
        <f t="shared" si="348"/>
        <v>983.4543000000001</v>
      </c>
      <c r="G128" s="30">
        <f t="shared" si="348"/>
        <v>1012.9579290000001</v>
      </c>
      <c r="H128" s="30">
        <f t="shared" si="348"/>
        <v>1043.3466668700003</v>
      </c>
      <c r="I128" s="30">
        <f t="shared" si="348"/>
        <v>1074.6470668761003</v>
      </c>
      <c r="J128" s="30">
        <f t="shared" si="348"/>
        <v>1106.8864788823835</v>
      </c>
      <c r="K128" s="30">
        <f t="shared" si="348"/>
        <v>1140.093073248855</v>
      </c>
      <c r="L128" s="30">
        <f t="shared" si="348"/>
        <v>1174.2958654463207</v>
      </c>
      <c r="M128" s="30">
        <f t="shared" si="348"/>
        <v>1209.5247414097103</v>
      </c>
      <c r="N128" s="30">
        <f t="shared" si="348"/>
        <v>1245.8104836520015</v>
      </c>
      <c r="O128" s="30">
        <f t="shared" si="348"/>
        <v>1283.1847981615615</v>
      </c>
      <c r="P128" s="30">
        <f t="shared" si="348"/>
        <v>1321.6803421064085</v>
      </c>
      <c r="Q128" s="30">
        <f t="shared" si="348"/>
        <v>1361.3307523696008</v>
      </c>
      <c r="R128" s="30">
        <f t="shared" si="348"/>
        <v>1402.1706749406887</v>
      </c>
      <c r="S128" s="30">
        <f t="shared" si="348"/>
        <v>1444.2357951889094</v>
      </c>
      <c r="T128" s="30">
        <f t="shared" si="348"/>
        <v>1487.5628690445767</v>
      </c>
      <c r="U128" s="30">
        <f t="shared" si="348"/>
        <v>1532.1897551159141</v>
      </c>
      <c r="V128" s="30">
        <f t="shared" si="348"/>
        <v>1578.1554477693915</v>
      </c>
      <c r="W128" s="30">
        <f t="shared" si="348"/>
        <v>1625.5001112024731</v>
      </c>
      <c r="X128" s="30">
        <f t="shared" si="348"/>
        <v>1674.2651145385473</v>
      </c>
      <c r="Y128" s="30">
        <f t="shared" si="348"/>
        <v>1724.4930679747038</v>
      </c>
      <c r="Z128" s="30">
        <f t="shared" si="348"/>
        <v>1776.227860013945</v>
      </c>
      <c r="AA128" s="30">
        <f t="shared" si="348"/>
        <v>1829.5146958143634</v>
      </c>
      <c r="AB128" s="30">
        <f t="shared" si="348"/>
        <v>1884.4001366887944</v>
      </c>
      <c r="AC128" s="30">
        <f t="shared" si="348"/>
        <v>1940.9321407894583</v>
      </c>
      <c r="AD128" s="30">
        <f t="shared" si="348"/>
        <v>1999.1601050131421</v>
      </c>
      <c r="AE128" s="30">
        <f t="shared" si="348"/>
        <v>2059.1349081635362</v>
      </c>
      <c r="AF128" s="30">
        <f t="shared" si="348"/>
        <v>2120.9089554084426</v>
      </c>
      <c r="AG128" s="30">
        <f t="shared" si="348"/>
        <v>2184.5362240706959</v>
      </c>
    </row>
    <row r="129" spans="1:38" s="30" customFormat="1" x14ac:dyDescent="0.3">
      <c r="B129" s="30" t="s">
        <v>268</v>
      </c>
      <c r="C129" s="30">
        <f>(C128/C126)*(C126-C127)</f>
        <v>750</v>
      </c>
      <c r="D129" s="30">
        <f t="shared" ref="D129:AG129" si="349">(D128/D126)*(D126-D127)</f>
        <v>927</v>
      </c>
      <c r="E129" s="30">
        <f t="shared" si="349"/>
        <v>159.13500000000002</v>
      </c>
      <c r="F129" s="30">
        <f t="shared" si="349"/>
        <v>327.81810000000002</v>
      </c>
      <c r="G129" s="30">
        <f t="shared" si="349"/>
        <v>506.47896450000007</v>
      </c>
      <c r="H129" s="30">
        <f t="shared" si="349"/>
        <v>695.56444458000021</v>
      </c>
      <c r="I129" s="30">
        <f t="shared" si="349"/>
        <v>895.53922239675035</v>
      </c>
      <c r="J129" s="30">
        <f t="shared" si="349"/>
        <v>1106.8864788823835</v>
      </c>
      <c r="K129" s="30">
        <f t="shared" si="349"/>
        <v>190.0155122081425</v>
      </c>
      <c r="L129" s="30">
        <f t="shared" si="349"/>
        <v>391.43195514877357</v>
      </c>
      <c r="M129" s="30">
        <f t="shared" si="349"/>
        <v>604.76237070485513</v>
      </c>
      <c r="N129" s="30">
        <f t="shared" si="349"/>
        <v>830.5403224346677</v>
      </c>
      <c r="O129" s="30">
        <f t="shared" si="349"/>
        <v>1069.3206651346345</v>
      </c>
      <c r="P129" s="30">
        <f t="shared" si="349"/>
        <v>1321.6803421064085</v>
      </c>
      <c r="Q129" s="30">
        <f t="shared" si="349"/>
        <v>226.88845872826678</v>
      </c>
      <c r="R129" s="30">
        <f t="shared" si="349"/>
        <v>467.39022498022956</v>
      </c>
      <c r="S129" s="30">
        <f t="shared" si="349"/>
        <v>722.11789759445469</v>
      </c>
      <c r="T129" s="30">
        <f t="shared" si="349"/>
        <v>991.70857936305117</v>
      </c>
      <c r="U129" s="30">
        <f t="shared" si="349"/>
        <v>1276.8247959299283</v>
      </c>
      <c r="V129" s="30">
        <f t="shared" si="349"/>
        <v>1578.1554477693912</v>
      </c>
      <c r="W129" s="30">
        <f t="shared" si="349"/>
        <v>270.91668520041219</v>
      </c>
      <c r="X129" s="30">
        <f t="shared" si="349"/>
        <v>558.08837151284911</v>
      </c>
      <c r="Y129" s="30">
        <f t="shared" si="349"/>
        <v>862.24653398735188</v>
      </c>
      <c r="Z129" s="30">
        <f t="shared" si="349"/>
        <v>1184.1519066759633</v>
      </c>
      <c r="AA129" s="30">
        <f t="shared" si="349"/>
        <v>1524.5955798453028</v>
      </c>
      <c r="AB129" s="30">
        <f t="shared" si="349"/>
        <v>1884.4001366887946</v>
      </c>
      <c r="AC129" s="30">
        <f t="shared" si="349"/>
        <v>323.48869013157639</v>
      </c>
      <c r="AD129" s="30">
        <f t="shared" si="349"/>
        <v>666.38670167104738</v>
      </c>
      <c r="AE129" s="30">
        <f t="shared" si="349"/>
        <v>1029.5674540817681</v>
      </c>
      <c r="AF129" s="30">
        <f t="shared" si="349"/>
        <v>1413.9393036056283</v>
      </c>
      <c r="AG129" s="30">
        <f t="shared" si="349"/>
        <v>1820.4468533922466</v>
      </c>
    </row>
    <row r="130" spans="1:38" x14ac:dyDescent="0.3">
      <c r="A130" t="s">
        <v>245</v>
      </c>
      <c r="B130" t="s">
        <v>265</v>
      </c>
      <c r="C130" s="42">
        <v>30</v>
      </c>
      <c r="D130">
        <v>30</v>
      </c>
      <c r="E130">
        <v>30</v>
      </c>
      <c r="F130" s="42">
        <v>30</v>
      </c>
      <c r="G130">
        <v>30</v>
      </c>
      <c r="H130">
        <v>30</v>
      </c>
      <c r="I130" s="42">
        <v>30</v>
      </c>
      <c r="J130">
        <v>30</v>
      </c>
      <c r="K130">
        <v>30</v>
      </c>
      <c r="L130" s="42">
        <v>30</v>
      </c>
      <c r="M130">
        <v>30</v>
      </c>
      <c r="N130">
        <v>30</v>
      </c>
      <c r="O130" s="42">
        <v>30</v>
      </c>
      <c r="P130">
        <v>30</v>
      </c>
      <c r="Q130">
        <v>30</v>
      </c>
      <c r="R130" s="42">
        <v>30</v>
      </c>
      <c r="S130">
        <v>30</v>
      </c>
      <c r="T130">
        <v>30</v>
      </c>
      <c r="U130" s="42">
        <v>30</v>
      </c>
      <c r="V130">
        <v>30</v>
      </c>
      <c r="W130">
        <v>30</v>
      </c>
      <c r="X130" s="42">
        <v>30</v>
      </c>
      <c r="Y130">
        <v>30</v>
      </c>
      <c r="Z130">
        <v>30</v>
      </c>
      <c r="AA130" s="42">
        <v>30</v>
      </c>
      <c r="AB130">
        <v>30</v>
      </c>
      <c r="AC130">
        <v>30</v>
      </c>
      <c r="AD130" s="42">
        <v>30</v>
      </c>
      <c r="AE130">
        <v>30</v>
      </c>
      <c r="AF130">
        <v>30</v>
      </c>
      <c r="AG130" s="42">
        <v>30</v>
      </c>
    </row>
    <row r="131" spans="1:38" x14ac:dyDescent="0.3">
      <c r="B131" t="s">
        <v>266</v>
      </c>
      <c r="C131" s="42">
        <v>10</v>
      </c>
      <c r="D131">
        <v>9</v>
      </c>
      <c r="E131">
        <v>8</v>
      </c>
      <c r="F131" s="42">
        <v>7</v>
      </c>
      <c r="G131" s="42">
        <v>6</v>
      </c>
      <c r="H131" s="42">
        <v>5</v>
      </c>
      <c r="I131" s="42">
        <v>4</v>
      </c>
      <c r="J131" s="42">
        <v>3</v>
      </c>
      <c r="K131" s="42">
        <v>2</v>
      </c>
      <c r="L131" s="42">
        <v>1</v>
      </c>
      <c r="M131" s="42">
        <v>0</v>
      </c>
      <c r="N131" s="42">
        <v>29</v>
      </c>
      <c r="O131" s="42">
        <v>28</v>
      </c>
      <c r="P131" s="42">
        <v>27</v>
      </c>
      <c r="Q131" s="42">
        <v>26</v>
      </c>
      <c r="R131" s="42">
        <v>25</v>
      </c>
      <c r="S131" s="42">
        <v>24</v>
      </c>
      <c r="T131" s="42">
        <v>23</v>
      </c>
      <c r="U131" s="42">
        <v>22</v>
      </c>
      <c r="V131" s="42">
        <v>21</v>
      </c>
      <c r="W131" s="42">
        <v>20</v>
      </c>
      <c r="X131" s="42">
        <v>19</v>
      </c>
      <c r="Y131" s="42">
        <v>18</v>
      </c>
      <c r="Z131" s="42">
        <v>17</v>
      </c>
      <c r="AA131" s="42">
        <v>16</v>
      </c>
      <c r="AB131" s="42">
        <v>15</v>
      </c>
      <c r="AC131" s="42">
        <v>14</v>
      </c>
      <c r="AD131" s="42">
        <v>13</v>
      </c>
      <c r="AE131" s="42">
        <v>12</v>
      </c>
      <c r="AF131" s="42">
        <v>11</v>
      </c>
      <c r="AG131" s="42">
        <v>10</v>
      </c>
    </row>
    <row r="132" spans="1:38" s="30" customFormat="1" x14ac:dyDescent="0.3">
      <c r="B132" s="30" t="s">
        <v>267</v>
      </c>
      <c r="C132" s="30">
        <v>15000</v>
      </c>
      <c r="D132" s="30">
        <f>C132*1.03</f>
        <v>15450</v>
      </c>
      <c r="E132" s="30">
        <f t="shared" ref="E132:AF132" si="350">D132*1.03</f>
        <v>15913.5</v>
      </c>
      <c r="F132" s="30">
        <f t="shared" si="350"/>
        <v>16390.904999999999</v>
      </c>
      <c r="G132" s="30">
        <f t="shared" si="350"/>
        <v>16882.632149999998</v>
      </c>
      <c r="H132" s="30">
        <f t="shared" si="350"/>
        <v>17389.1111145</v>
      </c>
      <c r="I132" s="30">
        <f t="shared" si="350"/>
        <v>17910.784447934999</v>
      </c>
      <c r="J132" s="30">
        <f t="shared" si="350"/>
        <v>18448.10798137305</v>
      </c>
      <c r="K132" s="30">
        <f t="shared" si="350"/>
        <v>19001.551220814243</v>
      </c>
      <c r="L132" s="30">
        <f t="shared" si="350"/>
        <v>19571.597757438671</v>
      </c>
      <c r="M132" s="30">
        <f t="shared" si="350"/>
        <v>20158.745690161832</v>
      </c>
      <c r="N132" s="30">
        <f t="shared" si="350"/>
        <v>20763.508060866687</v>
      </c>
      <c r="O132" s="30">
        <f t="shared" si="350"/>
        <v>21386.413302692687</v>
      </c>
      <c r="P132" s="30">
        <f t="shared" si="350"/>
        <v>22028.005701773469</v>
      </c>
      <c r="Q132" s="30">
        <f t="shared" si="350"/>
        <v>22688.845872826674</v>
      </c>
      <c r="R132" s="30">
        <f t="shared" si="350"/>
        <v>23369.511249011473</v>
      </c>
      <c r="S132" s="30">
        <f t="shared" si="350"/>
        <v>24070.596586481817</v>
      </c>
      <c r="T132" s="30">
        <f t="shared" si="350"/>
        <v>24792.714484076274</v>
      </c>
      <c r="U132" s="30">
        <f t="shared" si="350"/>
        <v>25536.495918598564</v>
      </c>
      <c r="V132" s="30">
        <f t="shared" si="350"/>
        <v>26302.590796156521</v>
      </c>
      <c r="W132" s="30">
        <f t="shared" si="350"/>
        <v>27091.668520041218</v>
      </c>
      <c r="X132" s="30">
        <f t="shared" si="350"/>
        <v>27904.418575642456</v>
      </c>
      <c r="Y132" s="30">
        <f t="shared" si="350"/>
        <v>28741.551132911729</v>
      </c>
      <c r="Z132" s="30">
        <f t="shared" si="350"/>
        <v>29603.797666899081</v>
      </c>
      <c r="AA132" s="30">
        <f t="shared" si="350"/>
        <v>30491.911596906055</v>
      </c>
      <c r="AB132" s="30">
        <f t="shared" si="350"/>
        <v>31406.668944813238</v>
      </c>
      <c r="AC132" s="30">
        <f t="shared" si="350"/>
        <v>32348.869013157637</v>
      </c>
      <c r="AD132" s="30">
        <f t="shared" si="350"/>
        <v>33319.335083552367</v>
      </c>
      <c r="AE132" s="30">
        <f t="shared" si="350"/>
        <v>34318.915136058939</v>
      </c>
      <c r="AF132" s="30">
        <f t="shared" si="350"/>
        <v>35348.482590140709</v>
      </c>
      <c r="AG132" s="30">
        <f>AF132*1.03</f>
        <v>36408.937067844934</v>
      </c>
    </row>
    <row r="133" spans="1:38" s="30" customFormat="1" x14ac:dyDescent="0.3">
      <c r="B133" s="30" t="s">
        <v>268</v>
      </c>
      <c r="C133" s="30">
        <f>(C132/C130)*(C130-C131)</f>
        <v>10000</v>
      </c>
      <c r="D133" s="30">
        <f t="shared" ref="D133:AF133" si="351">(D132/D130)*(D130-D131)</f>
        <v>10815</v>
      </c>
      <c r="E133" s="30">
        <f t="shared" si="351"/>
        <v>11669.900000000001</v>
      </c>
      <c r="F133" s="30">
        <f t="shared" si="351"/>
        <v>12566.360499999999</v>
      </c>
      <c r="G133" s="30">
        <f t="shared" si="351"/>
        <v>13506.105719999998</v>
      </c>
      <c r="H133" s="30">
        <f t="shared" si="351"/>
        <v>14490.925928749999</v>
      </c>
      <c r="I133" s="30">
        <f t="shared" si="351"/>
        <v>15522.679854876998</v>
      </c>
      <c r="J133" s="30">
        <f t="shared" si="351"/>
        <v>16603.297183235743</v>
      </c>
      <c r="K133" s="30">
        <f t="shared" si="351"/>
        <v>17734.781139426625</v>
      </c>
      <c r="L133" s="30">
        <f t="shared" si="351"/>
        <v>18919.211165524048</v>
      </c>
      <c r="M133" s="30">
        <f t="shared" si="351"/>
        <v>20158.745690161832</v>
      </c>
      <c r="N133" s="30">
        <f t="shared" si="351"/>
        <v>692.11693536222288</v>
      </c>
      <c r="O133" s="30">
        <f t="shared" si="351"/>
        <v>1425.7608868461791</v>
      </c>
      <c r="P133" s="30">
        <f t="shared" si="351"/>
        <v>2202.8005701773468</v>
      </c>
      <c r="Q133" s="30">
        <f t="shared" si="351"/>
        <v>3025.1794497102233</v>
      </c>
      <c r="R133" s="30">
        <f t="shared" si="351"/>
        <v>3894.9185415019119</v>
      </c>
      <c r="S133" s="30">
        <f t="shared" si="351"/>
        <v>4814.1193172963631</v>
      </c>
      <c r="T133" s="30">
        <f t="shared" si="351"/>
        <v>5784.9667129511308</v>
      </c>
      <c r="U133" s="30">
        <f t="shared" si="351"/>
        <v>6809.7322449596168</v>
      </c>
      <c r="V133" s="30">
        <f t="shared" si="351"/>
        <v>7890.7772388469557</v>
      </c>
      <c r="W133" s="30">
        <f t="shared" si="351"/>
        <v>9030.5561733470713</v>
      </c>
      <c r="X133" s="30">
        <f t="shared" si="351"/>
        <v>10231.620144402234</v>
      </c>
      <c r="Y133" s="30">
        <f t="shared" si="351"/>
        <v>11496.620453164691</v>
      </c>
      <c r="Z133" s="30">
        <f t="shared" si="351"/>
        <v>12828.312322322936</v>
      </c>
      <c r="AA133" s="30">
        <f t="shared" si="351"/>
        <v>14229.558745222825</v>
      </c>
      <c r="AB133" s="30">
        <f t="shared" si="351"/>
        <v>15703.334472406619</v>
      </c>
      <c r="AC133" s="30">
        <f t="shared" si="351"/>
        <v>17252.730140350741</v>
      </c>
      <c r="AD133" s="30">
        <f t="shared" si="351"/>
        <v>18880.956547346341</v>
      </c>
      <c r="AE133" s="30">
        <f t="shared" si="351"/>
        <v>20591.349081635366</v>
      </c>
      <c r="AF133" s="30">
        <f t="shared" si="351"/>
        <v>22387.372307089114</v>
      </c>
      <c r="AG133" s="30">
        <f>(AG132/AG130)*(AG130-AG131)</f>
        <v>24272.624711896624</v>
      </c>
    </row>
    <row r="134" spans="1:38" x14ac:dyDescent="0.3">
      <c r="A134" t="s">
        <v>246</v>
      </c>
      <c r="B134" t="s">
        <v>265</v>
      </c>
      <c r="C134" s="42">
        <v>30</v>
      </c>
      <c r="D134">
        <v>30</v>
      </c>
      <c r="E134">
        <v>30</v>
      </c>
      <c r="F134" s="42">
        <v>30</v>
      </c>
      <c r="G134">
        <v>30</v>
      </c>
      <c r="H134">
        <v>30</v>
      </c>
      <c r="I134" s="42">
        <v>30</v>
      </c>
      <c r="J134">
        <v>30</v>
      </c>
      <c r="K134">
        <v>30</v>
      </c>
      <c r="L134" s="42">
        <v>30</v>
      </c>
      <c r="M134">
        <v>30</v>
      </c>
      <c r="N134">
        <v>30</v>
      </c>
      <c r="O134" s="42">
        <v>30</v>
      </c>
      <c r="P134">
        <v>30</v>
      </c>
      <c r="Q134">
        <v>30</v>
      </c>
      <c r="R134" s="42">
        <v>30</v>
      </c>
      <c r="S134">
        <v>30</v>
      </c>
      <c r="T134">
        <v>30</v>
      </c>
      <c r="U134" s="42">
        <v>30</v>
      </c>
      <c r="V134">
        <v>30</v>
      </c>
      <c r="W134">
        <v>30</v>
      </c>
      <c r="X134" s="42">
        <v>30</v>
      </c>
      <c r="Y134">
        <v>30</v>
      </c>
      <c r="Z134">
        <v>30</v>
      </c>
      <c r="AA134" s="42">
        <v>30</v>
      </c>
      <c r="AB134">
        <v>30</v>
      </c>
      <c r="AC134">
        <v>30</v>
      </c>
      <c r="AD134" s="42">
        <v>30</v>
      </c>
      <c r="AE134">
        <v>30</v>
      </c>
      <c r="AF134">
        <v>30</v>
      </c>
      <c r="AG134" s="42">
        <v>30</v>
      </c>
    </row>
    <row r="135" spans="1:38" x14ac:dyDescent="0.3">
      <c r="B135" t="s">
        <v>266</v>
      </c>
      <c r="C135" s="42">
        <v>20</v>
      </c>
      <c r="D135">
        <v>19</v>
      </c>
      <c r="E135">
        <v>18</v>
      </c>
      <c r="F135" s="42">
        <v>17</v>
      </c>
      <c r="G135">
        <v>16</v>
      </c>
      <c r="H135">
        <v>15</v>
      </c>
      <c r="I135" s="42">
        <v>14</v>
      </c>
      <c r="J135">
        <v>13</v>
      </c>
      <c r="K135">
        <v>12</v>
      </c>
      <c r="L135" s="42">
        <v>11</v>
      </c>
      <c r="M135">
        <v>10</v>
      </c>
      <c r="N135">
        <v>9</v>
      </c>
      <c r="O135" s="42">
        <v>8</v>
      </c>
      <c r="P135">
        <v>7</v>
      </c>
      <c r="Q135">
        <v>6</v>
      </c>
      <c r="R135" s="42">
        <v>5</v>
      </c>
      <c r="S135">
        <v>4</v>
      </c>
      <c r="T135">
        <v>3</v>
      </c>
      <c r="U135" s="42">
        <v>2</v>
      </c>
      <c r="V135">
        <v>1</v>
      </c>
      <c r="W135">
        <v>0</v>
      </c>
      <c r="X135" s="42">
        <v>29</v>
      </c>
      <c r="Y135" s="42">
        <v>28</v>
      </c>
      <c r="Z135" s="42">
        <v>27</v>
      </c>
      <c r="AA135" s="42">
        <v>26</v>
      </c>
      <c r="AB135" s="42">
        <v>25</v>
      </c>
      <c r="AC135" s="42">
        <v>24</v>
      </c>
      <c r="AD135" s="42">
        <v>23</v>
      </c>
      <c r="AE135" s="42">
        <v>22</v>
      </c>
      <c r="AF135" s="42">
        <v>21</v>
      </c>
      <c r="AG135" s="42">
        <v>20</v>
      </c>
    </row>
    <row r="136" spans="1:38" s="30" customFormat="1" x14ac:dyDescent="0.3">
      <c r="B136" s="30" t="s">
        <v>267</v>
      </c>
      <c r="C136" s="30">
        <v>5000</v>
      </c>
      <c r="D136" s="30">
        <f>C136*1.03</f>
        <v>5150</v>
      </c>
      <c r="E136" s="30">
        <f t="shared" ref="E136:AG136" si="352">D136*1.03</f>
        <v>5304.5</v>
      </c>
      <c r="F136" s="30">
        <f t="shared" si="352"/>
        <v>5463.6350000000002</v>
      </c>
      <c r="G136" s="30">
        <f t="shared" si="352"/>
        <v>5627.5440500000004</v>
      </c>
      <c r="H136" s="30">
        <f t="shared" si="352"/>
        <v>5796.3703715000001</v>
      </c>
      <c r="I136" s="30">
        <f t="shared" si="352"/>
        <v>5970.2614826449999</v>
      </c>
      <c r="J136" s="30">
        <f t="shared" si="352"/>
        <v>6149.3693271243501</v>
      </c>
      <c r="K136" s="30">
        <f t="shared" si="352"/>
        <v>6333.8504069380806</v>
      </c>
      <c r="L136" s="30">
        <f t="shared" si="352"/>
        <v>6523.865919146223</v>
      </c>
      <c r="M136" s="30">
        <f t="shared" si="352"/>
        <v>6719.5818967206096</v>
      </c>
      <c r="N136" s="30">
        <f t="shared" si="352"/>
        <v>6921.1693536222283</v>
      </c>
      <c r="O136" s="30">
        <f t="shared" si="352"/>
        <v>7128.8044342308949</v>
      </c>
      <c r="P136" s="30">
        <f t="shared" si="352"/>
        <v>7342.6685672578224</v>
      </c>
      <c r="Q136" s="30">
        <f t="shared" si="352"/>
        <v>7562.9486242755574</v>
      </c>
      <c r="R136" s="30">
        <f t="shared" si="352"/>
        <v>7789.8370830038248</v>
      </c>
      <c r="S136" s="30">
        <f t="shared" si="352"/>
        <v>8023.53219549394</v>
      </c>
      <c r="T136" s="30">
        <f t="shared" si="352"/>
        <v>8264.2381613587586</v>
      </c>
      <c r="U136" s="30">
        <f t="shared" si="352"/>
        <v>8512.1653061995221</v>
      </c>
      <c r="V136" s="30">
        <f t="shared" si="352"/>
        <v>8767.5302653855088</v>
      </c>
      <c r="W136" s="30">
        <f t="shared" si="352"/>
        <v>9030.5561733470749</v>
      </c>
      <c r="X136" s="30">
        <f t="shared" si="352"/>
        <v>9301.4728585474877</v>
      </c>
      <c r="Y136" s="30">
        <f t="shared" si="352"/>
        <v>9580.5170443039133</v>
      </c>
      <c r="Z136" s="30">
        <f t="shared" si="352"/>
        <v>9867.9325556330314</v>
      </c>
      <c r="AA136" s="30">
        <f t="shared" si="352"/>
        <v>10163.970532302023</v>
      </c>
      <c r="AB136" s="30">
        <f t="shared" si="352"/>
        <v>10468.889648271084</v>
      </c>
      <c r="AC136" s="30">
        <f t="shared" si="352"/>
        <v>10782.956337719217</v>
      </c>
      <c r="AD136" s="30">
        <f t="shared" si="352"/>
        <v>11106.445027850794</v>
      </c>
      <c r="AE136" s="30">
        <f t="shared" si="352"/>
        <v>11439.638378686317</v>
      </c>
      <c r="AF136" s="30">
        <f t="shared" si="352"/>
        <v>11782.827530046907</v>
      </c>
      <c r="AG136" s="30">
        <f t="shared" si="352"/>
        <v>12136.312355948314</v>
      </c>
    </row>
    <row r="137" spans="1:38" s="30" customFormat="1" x14ac:dyDescent="0.3">
      <c r="B137" s="30" t="s">
        <v>268</v>
      </c>
      <c r="C137" s="30">
        <f>(C136/C134)*(C134-C135)</f>
        <v>1666.6666666666665</v>
      </c>
      <c r="D137" s="30">
        <f t="shared" ref="D137:AG137" si="353">(D136/D134)*(D134-D135)</f>
        <v>1888.3333333333333</v>
      </c>
      <c r="E137" s="30">
        <f t="shared" si="353"/>
        <v>2121.8000000000002</v>
      </c>
      <c r="F137" s="30">
        <f t="shared" si="353"/>
        <v>2367.575166666667</v>
      </c>
      <c r="G137" s="30">
        <f t="shared" si="353"/>
        <v>2626.1872233333338</v>
      </c>
      <c r="H137" s="30">
        <f t="shared" si="353"/>
        <v>2898.1851857500001</v>
      </c>
      <c r="I137" s="30">
        <f t="shared" si="353"/>
        <v>3184.1394574106666</v>
      </c>
      <c r="J137" s="30">
        <f t="shared" si="353"/>
        <v>3484.6426187037987</v>
      </c>
      <c r="K137" s="30">
        <f t="shared" si="353"/>
        <v>3800.310244162848</v>
      </c>
      <c r="L137" s="30">
        <f t="shared" si="353"/>
        <v>4131.7817487926077</v>
      </c>
      <c r="M137" s="30">
        <f t="shared" si="353"/>
        <v>4479.7212644804058</v>
      </c>
      <c r="N137" s="30">
        <f t="shared" si="353"/>
        <v>4844.8185475355594</v>
      </c>
      <c r="O137" s="30">
        <f t="shared" si="353"/>
        <v>5227.7899184359894</v>
      </c>
      <c r="P137" s="30">
        <f t="shared" si="353"/>
        <v>5629.379234897664</v>
      </c>
      <c r="Q137" s="30">
        <f t="shared" si="353"/>
        <v>6050.3588994204456</v>
      </c>
      <c r="R137" s="30">
        <f t="shared" si="353"/>
        <v>6491.5309025031875</v>
      </c>
      <c r="S137" s="30">
        <f t="shared" si="353"/>
        <v>6953.727902761414</v>
      </c>
      <c r="T137" s="30">
        <f t="shared" si="353"/>
        <v>7437.8143452228833</v>
      </c>
      <c r="U137" s="30">
        <f t="shared" si="353"/>
        <v>7944.6876191195543</v>
      </c>
      <c r="V137" s="30">
        <f t="shared" si="353"/>
        <v>8475.2792565393265</v>
      </c>
      <c r="W137" s="30">
        <f t="shared" si="353"/>
        <v>9030.5561733470749</v>
      </c>
      <c r="X137" s="30">
        <f t="shared" si="353"/>
        <v>310.04909528491623</v>
      </c>
      <c r="Y137" s="30">
        <f t="shared" si="353"/>
        <v>638.70113628692752</v>
      </c>
      <c r="Z137" s="30">
        <f t="shared" si="353"/>
        <v>986.79325556330321</v>
      </c>
      <c r="AA137" s="30">
        <f t="shared" si="353"/>
        <v>1355.1960709736029</v>
      </c>
      <c r="AB137" s="30">
        <f t="shared" si="353"/>
        <v>1744.814941378514</v>
      </c>
      <c r="AC137" s="30">
        <f t="shared" si="353"/>
        <v>2156.5912675438435</v>
      </c>
      <c r="AD137" s="30">
        <f t="shared" si="353"/>
        <v>2591.503839831852</v>
      </c>
      <c r="AE137" s="30">
        <f t="shared" si="353"/>
        <v>3050.5702343163512</v>
      </c>
      <c r="AF137" s="30">
        <f t="shared" si="353"/>
        <v>3534.848259014072</v>
      </c>
      <c r="AG137" s="30">
        <f t="shared" si="353"/>
        <v>4045.4374519827711</v>
      </c>
    </row>
    <row r="138" spans="1:38" x14ac:dyDescent="0.3">
      <c r="A138" t="s">
        <v>247</v>
      </c>
      <c r="B138" t="s">
        <v>265</v>
      </c>
      <c r="C138" s="42">
        <v>8</v>
      </c>
      <c r="D138">
        <v>8</v>
      </c>
      <c r="E138">
        <v>8</v>
      </c>
      <c r="F138" s="42">
        <v>8</v>
      </c>
      <c r="G138">
        <v>8</v>
      </c>
      <c r="H138">
        <v>8</v>
      </c>
      <c r="I138" s="42">
        <v>8</v>
      </c>
      <c r="J138">
        <v>8</v>
      </c>
      <c r="K138">
        <v>8</v>
      </c>
      <c r="L138" s="42">
        <v>8</v>
      </c>
      <c r="M138">
        <v>8</v>
      </c>
      <c r="N138">
        <v>8</v>
      </c>
      <c r="O138" s="42">
        <v>8</v>
      </c>
      <c r="P138">
        <v>8</v>
      </c>
      <c r="Q138">
        <v>8</v>
      </c>
      <c r="R138" s="42">
        <v>8</v>
      </c>
      <c r="S138">
        <v>8</v>
      </c>
      <c r="T138">
        <v>8</v>
      </c>
      <c r="U138" s="42">
        <v>8</v>
      </c>
      <c r="V138">
        <v>8</v>
      </c>
      <c r="W138">
        <v>8</v>
      </c>
      <c r="X138" s="42">
        <v>8</v>
      </c>
      <c r="Y138">
        <v>8</v>
      </c>
      <c r="Z138">
        <v>8</v>
      </c>
      <c r="AA138" s="42">
        <v>8</v>
      </c>
      <c r="AB138">
        <v>8</v>
      </c>
      <c r="AC138">
        <v>8</v>
      </c>
      <c r="AD138" s="42">
        <v>8</v>
      </c>
      <c r="AE138">
        <v>8</v>
      </c>
      <c r="AF138">
        <v>8</v>
      </c>
      <c r="AG138" s="42">
        <v>8</v>
      </c>
    </row>
    <row r="139" spans="1:38" x14ac:dyDescent="0.3">
      <c r="B139" t="s">
        <v>266</v>
      </c>
      <c r="C139" s="42">
        <v>3</v>
      </c>
      <c r="D139">
        <v>2</v>
      </c>
      <c r="E139">
        <v>1</v>
      </c>
      <c r="F139" s="42">
        <v>0</v>
      </c>
      <c r="G139" s="42">
        <v>7</v>
      </c>
      <c r="H139" s="42">
        <v>6</v>
      </c>
      <c r="I139" s="42">
        <v>5</v>
      </c>
      <c r="J139" s="42">
        <v>4</v>
      </c>
      <c r="K139" s="42">
        <v>3</v>
      </c>
      <c r="L139" s="42">
        <v>2</v>
      </c>
      <c r="M139" s="42">
        <v>1</v>
      </c>
      <c r="N139" s="42">
        <v>0</v>
      </c>
      <c r="O139" s="42">
        <v>7</v>
      </c>
      <c r="P139" s="42">
        <v>6</v>
      </c>
      <c r="Q139" s="42">
        <v>5</v>
      </c>
      <c r="R139" s="42">
        <v>4</v>
      </c>
      <c r="S139" s="42">
        <v>3</v>
      </c>
      <c r="T139" s="42">
        <v>2</v>
      </c>
      <c r="U139" s="42">
        <v>1</v>
      </c>
      <c r="V139" s="42">
        <v>0</v>
      </c>
      <c r="W139" s="42">
        <v>7</v>
      </c>
      <c r="X139" s="42">
        <v>6</v>
      </c>
      <c r="Y139" s="42">
        <v>5</v>
      </c>
      <c r="Z139" s="42">
        <v>4</v>
      </c>
      <c r="AA139" s="42">
        <v>3</v>
      </c>
      <c r="AB139" s="42">
        <v>2</v>
      </c>
      <c r="AC139" s="42">
        <v>1</v>
      </c>
      <c r="AD139" s="42">
        <v>0</v>
      </c>
      <c r="AE139" s="42">
        <v>7</v>
      </c>
      <c r="AF139" s="42">
        <v>6</v>
      </c>
      <c r="AG139" s="42">
        <v>5</v>
      </c>
      <c r="AH139" s="42"/>
      <c r="AI139" s="42"/>
      <c r="AJ139" s="42"/>
      <c r="AK139" s="42"/>
      <c r="AL139" s="42"/>
    </row>
    <row r="140" spans="1:38" s="30" customFormat="1" x14ac:dyDescent="0.3">
      <c r="B140" s="30" t="s">
        <v>267</v>
      </c>
      <c r="C140" s="30">
        <v>3800</v>
      </c>
      <c r="D140" s="30">
        <f>C140*1.03</f>
        <v>3914</v>
      </c>
      <c r="E140" s="30">
        <f t="shared" ref="E140:AG140" si="354">D140*1.03</f>
        <v>4031.42</v>
      </c>
      <c r="F140" s="30">
        <f t="shared" si="354"/>
        <v>4152.3626000000004</v>
      </c>
      <c r="G140" s="30">
        <f t="shared" si="354"/>
        <v>4276.9334780000008</v>
      </c>
      <c r="H140" s="30">
        <f t="shared" si="354"/>
        <v>4405.2414823400013</v>
      </c>
      <c r="I140" s="30">
        <f t="shared" si="354"/>
        <v>4537.3987268102019</v>
      </c>
      <c r="J140" s="30">
        <f t="shared" si="354"/>
        <v>4673.5206886145079</v>
      </c>
      <c r="K140" s="30">
        <f t="shared" si="354"/>
        <v>4813.7263092729436</v>
      </c>
      <c r="L140" s="30">
        <f t="shared" si="354"/>
        <v>4958.1380985511323</v>
      </c>
      <c r="M140" s="30">
        <f t="shared" si="354"/>
        <v>5106.8822415076665</v>
      </c>
      <c r="N140" s="30">
        <f t="shared" si="354"/>
        <v>5260.0887087528963</v>
      </c>
      <c r="O140" s="30">
        <f t="shared" si="354"/>
        <v>5417.8913700154835</v>
      </c>
      <c r="P140" s="30">
        <f t="shared" si="354"/>
        <v>5580.428111115948</v>
      </c>
      <c r="Q140" s="30">
        <f t="shared" si="354"/>
        <v>5747.840954449427</v>
      </c>
      <c r="R140" s="30">
        <f t="shared" si="354"/>
        <v>5920.2761830829104</v>
      </c>
      <c r="S140" s="30">
        <f t="shared" si="354"/>
        <v>6097.8844685753975</v>
      </c>
      <c r="T140" s="30">
        <f t="shared" si="354"/>
        <v>6280.8210026326597</v>
      </c>
      <c r="U140" s="30">
        <f t="shared" si="354"/>
        <v>6469.2456327116397</v>
      </c>
      <c r="V140" s="30">
        <f t="shared" si="354"/>
        <v>6663.3230016929892</v>
      </c>
      <c r="W140" s="30">
        <f t="shared" si="354"/>
        <v>6863.2226917437793</v>
      </c>
      <c r="X140" s="30">
        <f t="shared" si="354"/>
        <v>7069.1193724960931</v>
      </c>
      <c r="Y140" s="30">
        <f t="shared" si="354"/>
        <v>7281.1929536709758</v>
      </c>
      <c r="Z140" s="30">
        <f t="shared" si="354"/>
        <v>7499.6287422811056</v>
      </c>
      <c r="AA140" s="30">
        <f t="shared" si="354"/>
        <v>7724.6176045495386</v>
      </c>
      <c r="AB140" s="30">
        <f t="shared" si="354"/>
        <v>7956.3561326860245</v>
      </c>
      <c r="AC140" s="30">
        <f t="shared" si="354"/>
        <v>8195.0468166666051</v>
      </c>
      <c r="AD140" s="30">
        <f t="shared" si="354"/>
        <v>8440.8982211666043</v>
      </c>
      <c r="AE140" s="30">
        <f t="shared" si="354"/>
        <v>8694.1251678016033</v>
      </c>
      <c r="AF140" s="30">
        <f t="shared" si="354"/>
        <v>8954.9489228356524</v>
      </c>
      <c r="AG140" s="30">
        <f t="shared" si="354"/>
        <v>9223.5973905207229</v>
      </c>
    </row>
    <row r="141" spans="1:38" s="30" customFormat="1" x14ac:dyDescent="0.3">
      <c r="B141" s="30" t="s">
        <v>268</v>
      </c>
      <c r="C141" s="30">
        <f>(C140/C138)*(C138-C139)</f>
        <v>2375</v>
      </c>
      <c r="D141" s="30">
        <f t="shared" ref="D141:AG141" si="355">(D140/D138)*(D138-D139)</f>
        <v>2935.5</v>
      </c>
      <c r="E141" s="30">
        <f t="shared" si="355"/>
        <v>3527.4925000000003</v>
      </c>
      <c r="F141" s="30">
        <f t="shared" si="355"/>
        <v>4152.3626000000004</v>
      </c>
      <c r="G141" s="30">
        <f t="shared" si="355"/>
        <v>534.6166847500001</v>
      </c>
      <c r="H141" s="30">
        <f t="shared" si="355"/>
        <v>1101.3103705850003</v>
      </c>
      <c r="I141" s="30">
        <f t="shared" si="355"/>
        <v>1701.5245225538256</v>
      </c>
      <c r="J141" s="30">
        <f t="shared" si="355"/>
        <v>2336.7603443072539</v>
      </c>
      <c r="K141" s="30">
        <f t="shared" si="355"/>
        <v>3008.5789432955899</v>
      </c>
      <c r="L141" s="30">
        <f t="shared" si="355"/>
        <v>3718.6035739133495</v>
      </c>
      <c r="M141" s="30">
        <f t="shared" si="355"/>
        <v>4468.5219613192085</v>
      </c>
      <c r="N141" s="30">
        <f t="shared" si="355"/>
        <v>5260.0887087528963</v>
      </c>
      <c r="O141" s="30">
        <f t="shared" si="355"/>
        <v>677.23642125193544</v>
      </c>
      <c r="P141" s="30">
        <f t="shared" si="355"/>
        <v>1395.107027778987</v>
      </c>
      <c r="Q141" s="30">
        <f t="shared" si="355"/>
        <v>2155.440357918535</v>
      </c>
      <c r="R141" s="30">
        <f t="shared" si="355"/>
        <v>2960.1380915414552</v>
      </c>
      <c r="S141" s="30">
        <f t="shared" si="355"/>
        <v>3811.1777928596234</v>
      </c>
      <c r="T141" s="30">
        <f t="shared" si="355"/>
        <v>4710.6157519744947</v>
      </c>
      <c r="U141" s="30">
        <f t="shared" si="355"/>
        <v>5660.589928622685</v>
      </c>
      <c r="V141" s="30">
        <f t="shared" si="355"/>
        <v>6663.3230016929892</v>
      </c>
      <c r="W141" s="30">
        <f t="shared" si="355"/>
        <v>857.90283646797241</v>
      </c>
      <c r="X141" s="30">
        <f t="shared" si="355"/>
        <v>1767.2798431240233</v>
      </c>
      <c r="Y141" s="30">
        <f t="shared" si="355"/>
        <v>2730.4473576266159</v>
      </c>
      <c r="Z141" s="30">
        <f t="shared" si="355"/>
        <v>3749.8143711405528</v>
      </c>
      <c r="AA141" s="30">
        <f t="shared" si="355"/>
        <v>4827.8860028434619</v>
      </c>
      <c r="AB141" s="30">
        <f t="shared" si="355"/>
        <v>5967.2670995145181</v>
      </c>
      <c r="AC141" s="30">
        <f t="shared" si="355"/>
        <v>7170.6659645832797</v>
      </c>
      <c r="AD141" s="30">
        <f t="shared" si="355"/>
        <v>8440.8982211666043</v>
      </c>
      <c r="AE141" s="30">
        <f t="shared" si="355"/>
        <v>1086.7656459752004</v>
      </c>
      <c r="AF141" s="30">
        <f t="shared" si="355"/>
        <v>2238.7372307089131</v>
      </c>
      <c r="AG141" s="30">
        <f t="shared" si="355"/>
        <v>3458.8490214452713</v>
      </c>
    </row>
    <row r="142" spans="1:38" x14ac:dyDescent="0.3">
      <c r="A142" t="s">
        <v>248</v>
      </c>
      <c r="B142" t="s">
        <v>265</v>
      </c>
      <c r="C142" s="42">
        <v>30</v>
      </c>
      <c r="D142">
        <v>30</v>
      </c>
      <c r="E142">
        <v>30</v>
      </c>
      <c r="F142" s="42">
        <v>30</v>
      </c>
      <c r="G142">
        <v>30</v>
      </c>
      <c r="H142">
        <v>30</v>
      </c>
      <c r="I142" s="42">
        <v>30</v>
      </c>
      <c r="J142">
        <v>30</v>
      </c>
      <c r="K142">
        <v>30</v>
      </c>
      <c r="L142" s="42">
        <v>30</v>
      </c>
      <c r="M142">
        <v>30</v>
      </c>
      <c r="N142">
        <v>30</v>
      </c>
      <c r="O142" s="42">
        <v>30</v>
      </c>
      <c r="P142">
        <v>30</v>
      </c>
      <c r="Q142">
        <v>30</v>
      </c>
      <c r="R142" s="42">
        <v>30</v>
      </c>
      <c r="S142">
        <v>30</v>
      </c>
      <c r="T142">
        <v>30</v>
      </c>
      <c r="U142" s="42">
        <v>30</v>
      </c>
      <c r="V142">
        <v>30</v>
      </c>
      <c r="W142">
        <v>30</v>
      </c>
      <c r="X142" s="42">
        <v>30</v>
      </c>
      <c r="Y142">
        <v>30</v>
      </c>
      <c r="Z142">
        <v>30</v>
      </c>
      <c r="AA142" s="42">
        <v>30</v>
      </c>
      <c r="AB142">
        <v>30</v>
      </c>
      <c r="AC142">
        <v>30</v>
      </c>
      <c r="AD142" s="42">
        <v>30</v>
      </c>
      <c r="AE142">
        <v>30</v>
      </c>
      <c r="AF142">
        <v>30</v>
      </c>
      <c r="AG142" s="42">
        <v>30</v>
      </c>
    </row>
    <row r="143" spans="1:38" x14ac:dyDescent="0.3">
      <c r="B143" t="s">
        <v>266</v>
      </c>
      <c r="C143" s="42">
        <v>7</v>
      </c>
      <c r="D143">
        <v>6</v>
      </c>
      <c r="E143">
        <v>5</v>
      </c>
      <c r="F143" s="42">
        <v>4</v>
      </c>
      <c r="G143" s="42">
        <v>3</v>
      </c>
      <c r="H143" s="42">
        <v>2</v>
      </c>
      <c r="I143" s="42">
        <v>1</v>
      </c>
      <c r="J143" s="42">
        <v>0</v>
      </c>
      <c r="K143" s="42">
        <v>29</v>
      </c>
      <c r="L143" s="42">
        <v>28</v>
      </c>
      <c r="M143" s="42">
        <v>27</v>
      </c>
      <c r="N143" s="42">
        <v>26</v>
      </c>
      <c r="O143" s="42">
        <v>25</v>
      </c>
      <c r="P143" s="42">
        <v>24</v>
      </c>
      <c r="Q143" s="42">
        <v>23</v>
      </c>
      <c r="R143" s="42">
        <v>22</v>
      </c>
      <c r="S143" s="42">
        <v>21</v>
      </c>
      <c r="T143" s="42">
        <v>20</v>
      </c>
      <c r="U143" s="42">
        <v>19</v>
      </c>
      <c r="V143" s="42">
        <v>18</v>
      </c>
      <c r="W143" s="42">
        <v>17</v>
      </c>
      <c r="X143" s="42">
        <v>16</v>
      </c>
      <c r="Y143" s="42">
        <v>15</v>
      </c>
      <c r="Z143" s="42">
        <v>14</v>
      </c>
      <c r="AA143" s="42">
        <v>13</v>
      </c>
      <c r="AB143" s="42">
        <v>12</v>
      </c>
      <c r="AC143" s="42">
        <v>11</v>
      </c>
      <c r="AD143" s="42">
        <v>10</v>
      </c>
      <c r="AE143" s="42">
        <v>9</v>
      </c>
      <c r="AF143" s="42">
        <v>8</v>
      </c>
      <c r="AG143" s="42">
        <v>7</v>
      </c>
    </row>
    <row r="144" spans="1:38" s="30" customFormat="1" x14ac:dyDescent="0.3">
      <c r="B144" s="30" t="s">
        <v>267</v>
      </c>
      <c r="C144" s="30">
        <v>7600</v>
      </c>
      <c r="D144" s="30">
        <f>C144*1.03</f>
        <v>7828</v>
      </c>
      <c r="E144" s="30">
        <f t="shared" ref="E144:AG144" si="356">D144*1.03</f>
        <v>8062.84</v>
      </c>
      <c r="F144" s="30">
        <f t="shared" si="356"/>
        <v>8304.7252000000008</v>
      </c>
      <c r="G144" s="30">
        <f t="shared" si="356"/>
        <v>8553.8669560000017</v>
      </c>
      <c r="H144" s="30">
        <f t="shared" si="356"/>
        <v>8810.4829646800026</v>
      </c>
      <c r="I144" s="30">
        <f t="shared" si="356"/>
        <v>9074.7974536204038</v>
      </c>
      <c r="J144" s="30">
        <f t="shared" si="356"/>
        <v>9347.0413772290158</v>
      </c>
      <c r="K144" s="30">
        <f t="shared" si="356"/>
        <v>9627.4526185458872</v>
      </c>
      <c r="L144" s="30">
        <f t="shared" si="356"/>
        <v>9916.2761971022646</v>
      </c>
      <c r="M144" s="30">
        <f t="shared" si="356"/>
        <v>10213.764483015333</v>
      </c>
      <c r="N144" s="30">
        <f t="shared" si="356"/>
        <v>10520.177417505793</v>
      </c>
      <c r="O144" s="30">
        <f t="shared" si="356"/>
        <v>10835.782740030967</v>
      </c>
      <c r="P144" s="30">
        <f t="shared" si="356"/>
        <v>11160.856222231896</v>
      </c>
      <c r="Q144" s="30">
        <f t="shared" si="356"/>
        <v>11495.681908898854</v>
      </c>
      <c r="R144" s="30">
        <f t="shared" si="356"/>
        <v>11840.552366165821</v>
      </c>
      <c r="S144" s="30">
        <f t="shared" si="356"/>
        <v>12195.768937150795</v>
      </c>
      <c r="T144" s="30">
        <f t="shared" si="356"/>
        <v>12561.642005265319</v>
      </c>
      <c r="U144" s="30">
        <f t="shared" si="356"/>
        <v>12938.491265423279</v>
      </c>
      <c r="V144" s="30">
        <f t="shared" si="356"/>
        <v>13326.646003385978</v>
      </c>
      <c r="W144" s="30">
        <f t="shared" si="356"/>
        <v>13726.445383487559</v>
      </c>
      <c r="X144" s="30">
        <f t="shared" si="356"/>
        <v>14138.238744992186</v>
      </c>
      <c r="Y144" s="30">
        <f t="shared" si="356"/>
        <v>14562.385907341952</v>
      </c>
      <c r="Z144" s="30">
        <f t="shared" si="356"/>
        <v>14999.257484562211</v>
      </c>
      <c r="AA144" s="30">
        <f t="shared" si="356"/>
        <v>15449.235209099077</v>
      </c>
      <c r="AB144" s="30">
        <f t="shared" si="356"/>
        <v>15912.712265372049</v>
      </c>
      <c r="AC144" s="30">
        <f t="shared" si="356"/>
        <v>16390.09363333321</v>
      </c>
      <c r="AD144" s="30">
        <f t="shared" si="356"/>
        <v>16881.796442333209</v>
      </c>
      <c r="AE144" s="30">
        <f t="shared" si="356"/>
        <v>17388.250335603207</v>
      </c>
      <c r="AF144" s="30">
        <f t="shared" si="356"/>
        <v>17909.897845671305</v>
      </c>
      <c r="AG144" s="30">
        <f t="shared" si="356"/>
        <v>18447.194781041446</v>
      </c>
    </row>
    <row r="145" spans="1:33" s="30" customFormat="1" x14ac:dyDescent="0.3">
      <c r="B145" s="30" t="s">
        <v>268</v>
      </c>
      <c r="C145" s="30">
        <f>(C144/C142)*(C142-C143)</f>
        <v>5826.666666666667</v>
      </c>
      <c r="D145" s="30">
        <f t="shared" ref="D145:AG145" si="357">(D144/D142)*(D142-D143)</f>
        <v>6262.4</v>
      </c>
      <c r="E145" s="30">
        <f t="shared" si="357"/>
        <v>6719.0333333333328</v>
      </c>
      <c r="F145" s="30">
        <f t="shared" si="357"/>
        <v>7197.4285066666671</v>
      </c>
      <c r="G145" s="30">
        <f t="shared" si="357"/>
        <v>7698.4802604000006</v>
      </c>
      <c r="H145" s="30">
        <f t="shared" si="357"/>
        <v>8223.1174337013363</v>
      </c>
      <c r="I145" s="30">
        <f t="shared" si="357"/>
        <v>8772.3042051663906</v>
      </c>
      <c r="J145" s="30">
        <f t="shared" si="357"/>
        <v>9347.0413772290158</v>
      </c>
      <c r="K145" s="30">
        <f t="shared" si="357"/>
        <v>320.91508728486292</v>
      </c>
      <c r="L145" s="30">
        <f t="shared" si="357"/>
        <v>661.08507980681759</v>
      </c>
      <c r="M145" s="30">
        <f t="shared" si="357"/>
        <v>1021.3764483015334</v>
      </c>
      <c r="N145" s="30">
        <f t="shared" si="357"/>
        <v>1402.6903223341058</v>
      </c>
      <c r="O145" s="30">
        <f t="shared" si="357"/>
        <v>1805.9637900051612</v>
      </c>
      <c r="P145" s="30">
        <f t="shared" si="357"/>
        <v>2232.1712444463792</v>
      </c>
      <c r="Q145" s="30">
        <f t="shared" si="357"/>
        <v>2682.3257787430657</v>
      </c>
      <c r="R145" s="30">
        <f t="shared" si="357"/>
        <v>3157.4806309775522</v>
      </c>
      <c r="S145" s="30">
        <f t="shared" si="357"/>
        <v>3658.7306811452386</v>
      </c>
      <c r="T145" s="30">
        <f t="shared" si="357"/>
        <v>4187.2140017551064</v>
      </c>
      <c r="U145" s="30">
        <f t="shared" si="357"/>
        <v>4744.1134639885358</v>
      </c>
      <c r="V145" s="30">
        <f t="shared" si="357"/>
        <v>5330.6584013543907</v>
      </c>
      <c r="W145" s="30">
        <f t="shared" si="357"/>
        <v>5948.1263328446084</v>
      </c>
      <c r="X145" s="30">
        <f t="shared" si="357"/>
        <v>6597.8447476630208</v>
      </c>
      <c r="Y145" s="30">
        <f t="shared" si="357"/>
        <v>7281.1929536709758</v>
      </c>
      <c r="Z145" s="30">
        <f t="shared" si="357"/>
        <v>7999.603991766513</v>
      </c>
      <c r="AA145" s="30">
        <f t="shared" si="357"/>
        <v>8754.5666184894762</v>
      </c>
      <c r="AB145" s="30">
        <f t="shared" si="357"/>
        <v>9547.6273592232301</v>
      </c>
      <c r="AC145" s="30">
        <f t="shared" si="357"/>
        <v>10380.392634444368</v>
      </c>
      <c r="AD145" s="30">
        <f t="shared" si="357"/>
        <v>11254.530961555472</v>
      </c>
      <c r="AE145" s="30">
        <f t="shared" si="357"/>
        <v>12171.775234922245</v>
      </c>
      <c r="AF145" s="30">
        <f t="shared" si="357"/>
        <v>13133.925086825624</v>
      </c>
      <c r="AG145" s="30">
        <f t="shared" si="357"/>
        <v>14142.849332131776</v>
      </c>
    </row>
    <row r="146" spans="1:33" x14ac:dyDescent="0.3">
      <c r="A146" t="s">
        <v>249</v>
      </c>
      <c r="B146" t="s">
        <v>265</v>
      </c>
      <c r="C146" s="42">
        <v>50</v>
      </c>
      <c r="D146">
        <v>50</v>
      </c>
      <c r="E146">
        <v>50</v>
      </c>
      <c r="F146" s="42">
        <v>50</v>
      </c>
      <c r="G146">
        <v>50</v>
      </c>
      <c r="H146">
        <v>50</v>
      </c>
      <c r="I146" s="42">
        <v>50</v>
      </c>
      <c r="J146">
        <v>50</v>
      </c>
      <c r="K146">
        <v>50</v>
      </c>
      <c r="L146" s="42">
        <v>50</v>
      </c>
      <c r="M146">
        <v>50</v>
      </c>
      <c r="N146">
        <v>50</v>
      </c>
      <c r="O146" s="42">
        <v>50</v>
      </c>
      <c r="P146">
        <v>50</v>
      </c>
      <c r="Q146">
        <v>50</v>
      </c>
      <c r="R146" s="42">
        <v>50</v>
      </c>
      <c r="S146">
        <v>50</v>
      </c>
      <c r="T146">
        <v>50</v>
      </c>
      <c r="U146" s="42">
        <v>50</v>
      </c>
      <c r="V146">
        <v>50</v>
      </c>
      <c r="W146">
        <v>50</v>
      </c>
      <c r="X146" s="42">
        <v>50</v>
      </c>
      <c r="Y146">
        <v>50</v>
      </c>
      <c r="Z146">
        <v>50</v>
      </c>
      <c r="AA146" s="42">
        <v>50</v>
      </c>
      <c r="AB146">
        <v>50</v>
      </c>
      <c r="AC146">
        <v>50</v>
      </c>
      <c r="AD146" s="42">
        <v>50</v>
      </c>
      <c r="AE146">
        <v>50</v>
      </c>
      <c r="AF146">
        <v>50</v>
      </c>
      <c r="AG146" s="42">
        <v>50</v>
      </c>
    </row>
    <row r="147" spans="1:33" x14ac:dyDescent="0.3">
      <c r="B147" t="s">
        <v>266</v>
      </c>
      <c r="C147" s="42">
        <v>7</v>
      </c>
      <c r="D147">
        <v>6</v>
      </c>
      <c r="E147">
        <v>5</v>
      </c>
      <c r="F147" s="42">
        <v>4</v>
      </c>
      <c r="G147" s="42">
        <v>3</v>
      </c>
      <c r="H147" s="42">
        <v>2</v>
      </c>
      <c r="I147" s="42">
        <v>1</v>
      </c>
      <c r="J147" s="42">
        <v>0</v>
      </c>
      <c r="K147" s="42">
        <v>49</v>
      </c>
      <c r="L147" s="42">
        <v>48</v>
      </c>
      <c r="M147" s="42">
        <v>47</v>
      </c>
      <c r="N147" s="42">
        <v>46</v>
      </c>
      <c r="O147" s="42">
        <v>45</v>
      </c>
      <c r="P147" s="42">
        <v>44</v>
      </c>
      <c r="Q147" s="42">
        <v>43</v>
      </c>
      <c r="R147" s="42">
        <v>42</v>
      </c>
      <c r="S147" s="42">
        <v>41</v>
      </c>
      <c r="T147" s="42">
        <v>40</v>
      </c>
      <c r="U147" s="42">
        <v>39</v>
      </c>
      <c r="V147" s="42">
        <v>38</v>
      </c>
      <c r="W147" s="42">
        <v>37</v>
      </c>
      <c r="X147" s="42">
        <v>36</v>
      </c>
      <c r="Y147" s="42">
        <v>35</v>
      </c>
      <c r="Z147" s="42">
        <v>34</v>
      </c>
      <c r="AA147" s="42">
        <v>33</v>
      </c>
      <c r="AB147" s="42">
        <v>32</v>
      </c>
      <c r="AC147" s="42">
        <v>31</v>
      </c>
      <c r="AD147" s="42">
        <v>30</v>
      </c>
      <c r="AE147" s="42">
        <v>29</v>
      </c>
      <c r="AF147" s="42">
        <v>28</v>
      </c>
      <c r="AG147" s="42">
        <v>27</v>
      </c>
    </row>
    <row r="148" spans="1:33" s="30" customFormat="1" x14ac:dyDescent="0.3">
      <c r="B148" s="30" t="s">
        <v>267</v>
      </c>
      <c r="C148" s="30">
        <v>50000</v>
      </c>
      <c r="D148" s="30">
        <f>C148*1.03</f>
        <v>51500</v>
      </c>
      <c r="E148" s="30">
        <f t="shared" ref="E148:AG148" si="358">D148*1.03</f>
        <v>53045</v>
      </c>
      <c r="F148" s="30">
        <f t="shared" si="358"/>
        <v>54636.35</v>
      </c>
      <c r="G148" s="30">
        <f t="shared" si="358"/>
        <v>56275.440499999997</v>
      </c>
      <c r="H148" s="30">
        <f t="shared" si="358"/>
        <v>57963.703714999996</v>
      </c>
      <c r="I148" s="30">
        <f t="shared" si="358"/>
        <v>59702.614826450001</v>
      </c>
      <c r="J148" s="30">
        <f t="shared" si="358"/>
        <v>61493.693271243501</v>
      </c>
      <c r="K148" s="30">
        <f t="shared" si="358"/>
        <v>63338.504069380804</v>
      </c>
      <c r="L148" s="30">
        <f t="shared" si="358"/>
        <v>65238.659191462233</v>
      </c>
      <c r="M148" s="30">
        <f t="shared" si="358"/>
        <v>67195.818967206098</v>
      </c>
      <c r="N148" s="30">
        <f t="shared" si="358"/>
        <v>69211.693536222287</v>
      </c>
      <c r="O148" s="30">
        <f t="shared" si="358"/>
        <v>71288.04434230896</v>
      </c>
      <c r="P148" s="30">
        <f t="shared" si="358"/>
        <v>73426.685672578227</v>
      </c>
      <c r="Q148" s="30">
        <f t="shared" si="358"/>
        <v>75629.486242755578</v>
      </c>
      <c r="R148" s="30">
        <f t="shared" si="358"/>
        <v>77898.370830038242</v>
      </c>
      <c r="S148" s="30">
        <f t="shared" si="358"/>
        <v>80235.321954939398</v>
      </c>
      <c r="T148" s="30">
        <f t="shared" si="358"/>
        <v>82642.381613587582</v>
      </c>
      <c r="U148" s="30">
        <f t="shared" si="358"/>
        <v>85121.65306199521</v>
      </c>
      <c r="V148" s="30">
        <f t="shared" si="358"/>
        <v>87675.302653855062</v>
      </c>
      <c r="W148" s="30">
        <f t="shared" si="358"/>
        <v>90305.56173347072</v>
      </c>
      <c r="X148" s="30">
        <f t="shared" si="358"/>
        <v>93014.728585474848</v>
      </c>
      <c r="Y148" s="30">
        <f t="shared" si="358"/>
        <v>95805.170443039096</v>
      </c>
      <c r="Z148" s="30">
        <f t="shared" si="358"/>
        <v>98679.325556330266</v>
      </c>
      <c r="AA148" s="30">
        <f t="shared" si="358"/>
        <v>101639.70532302017</v>
      </c>
      <c r="AB148" s="30">
        <f t="shared" si="358"/>
        <v>104688.89648271078</v>
      </c>
      <c r="AC148" s="30">
        <f t="shared" si="358"/>
        <v>107829.56337719211</v>
      </c>
      <c r="AD148" s="30">
        <f t="shared" si="358"/>
        <v>111064.45027850788</v>
      </c>
      <c r="AE148" s="30">
        <f t="shared" si="358"/>
        <v>114396.38378686312</v>
      </c>
      <c r="AF148" s="30">
        <f t="shared" si="358"/>
        <v>117828.27530046902</v>
      </c>
      <c r="AG148" s="30">
        <f t="shared" si="358"/>
        <v>121363.12355948309</v>
      </c>
    </row>
    <row r="149" spans="1:33" s="30" customFormat="1" x14ac:dyDescent="0.3">
      <c r="B149" s="30" t="s">
        <v>268</v>
      </c>
      <c r="C149" s="30">
        <f>(C148/C146)*(C146-C147)</f>
        <v>43000</v>
      </c>
      <c r="D149" s="30">
        <f t="shared" ref="D149:AG149" si="359">(D148/D146)*(D146-D147)</f>
        <v>45320</v>
      </c>
      <c r="E149" s="30">
        <f t="shared" si="359"/>
        <v>47740.500000000007</v>
      </c>
      <c r="F149" s="30">
        <f t="shared" si="359"/>
        <v>50265.441999999995</v>
      </c>
      <c r="G149" s="30">
        <f t="shared" si="359"/>
        <v>52898.914069999999</v>
      </c>
      <c r="H149" s="30">
        <f t="shared" si="359"/>
        <v>55645.155566399997</v>
      </c>
      <c r="I149" s="30">
        <f t="shared" si="359"/>
        <v>58508.562529920993</v>
      </c>
      <c r="J149" s="30">
        <f t="shared" si="359"/>
        <v>61493.693271243501</v>
      </c>
      <c r="K149" s="30">
        <f t="shared" si="359"/>
        <v>1266.7700813876161</v>
      </c>
      <c r="L149" s="30">
        <f t="shared" si="359"/>
        <v>2609.5463676584895</v>
      </c>
      <c r="M149" s="30">
        <f t="shared" si="359"/>
        <v>4031.7491380323654</v>
      </c>
      <c r="N149" s="30">
        <f t="shared" si="359"/>
        <v>5536.935482897783</v>
      </c>
      <c r="O149" s="30">
        <f t="shared" si="359"/>
        <v>7128.8044342308958</v>
      </c>
      <c r="P149" s="30">
        <f t="shared" si="359"/>
        <v>8811.2022807093872</v>
      </c>
      <c r="Q149" s="30">
        <f t="shared" si="359"/>
        <v>10588.128073985781</v>
      </c>
      <c r="R149" s="30">
        <f t="shared" si="359"/>
        <v>12463.739332806119</v>
      </c>
      <c r="S149" s="30">
        <f t="shared" si="359"/>
        <v>14442.357951889091</v>
      </c>
      <c r="T149" s="30">
        <f t="shared" si="359"/>
        <v>16528.476322717514</v>
      </c>
      <c r="U149" s="30">
        <f t="shared" si="359"/>
        <v>18726.763673638947</v>
      </c>
      <c r="V149" s="30">
        <f t="shared" si="359"/>
        <v>21042.072636925215</v>
      </c>
      <c r="W149" s="30">
        <f t="shared" si="359"/>
        <v>23479.446050702387</v>
      </c>
      <c r="X149" s="30">
        <f t="shared" si="359"/>
        <v>26044.124003932957</v>
      </c>
      <c r="Y149" s="30">
        <f t="shared" si="359"/>
        <v>28741.551132911729</v>
      </c>
      <c r="Z149" s="30">
        <f t="shared" si="359"/>
        <v>31577.384178025684</v>
      </c>
      <c r="AA149" s="30">
        <f t="shared" si="359"/>
        <v>34557.499809826855</v>
      </c>
      <c r="AB149" s="30">
        <f t="shared" si="359"/>
        <v>37688.00273377588</v>
      </c>
      <c r="AC149" s="30">
        <f t="shared" si="359"/>
        <v>40975.234083333002</v>
      </c>
      <c r="AD149" s="30">
        <f t="shared" si="359"/>
        <v>44425.780111403154</v>
      </c>
      <c r="AE149" s="30">
        <f t="shared" si="359"/>
        <v>48046.481190482518</v>
      </c>
      <c r="AF149" s="30">
        <f t="shared" si="359"/>
        <v>51844.441132206368</v>
      </c>
      <c r="AG149" s="30">
        <f t="shared" si="359"/>
        <v>55827.036837362226</v>
      </c>
    </row>
    <row r="150" spans="1:33" x14ac:dyDescent="0.3">
      <c r="A150" t="s">
        <v>158</v>
      </c>
      <c r="B150" t="s">
        <v>265</v>
      </c>
      <c r="C150" s="42">
        <v>5</v>
      </c>
      <c r="D150">
        <v>5</v>
      </c>
      <c r="E150">
        <v>5</v>
      </c>
      <c r="F150" s="42">
        <v>5</v>
      </c>
      <c r="G150">
        <v>5</v>
      </c>
      <c r="H150">
        <v>5</v>
      </c>
      <c r="I150" s="42">
        <v>5</v>
      </c>
      <c r="J150">
        <v>5</v>
      </c>
      <c r="K150">
        <v>5</v>
      </c>
      <c r="L150" s="42">
        <v>5</v>
      </c>
      <c r="M150">
        <v>5</v>
      </c>
      <c r="N150">
        <v>5</v>
      </c>
      <c r="O150" s="42">
        <v>5</v>
      </c>
      <c r="P150">
        <v>5</v>
      </c>
      <c r="Q150">
        <v>5</v>
      </c>
      <c r="R150" s="42">
        <v>5</v>
      </c>
      <c r="S150">
        <v>5</v>
      </c>
      <c r="T150">
        <v>5</v>
      </c>
      <c r="U150" s="42">
        <v>5</v>
      </c>
      <c r="V150">
        <v>5</v>
      </c>
      <c r="W150">
        <v>5</v>
      </c>
      <c r="X150" s="42">
        <v>5</v>
      </c>
      <c r="Y150">
        <v>5</v>
      </c>
      <c r="Z150">
        <v>5</v>
      </c>
      <c r="AA150" s="42">
        <v>5</v>
      </c>
      <c r="AB150">
        <v>5</v>
      </c>
      <c r="AC150">
        <v>5</v>
      </c>
      <c r="AD150" s="42">
        <v>5</v>
      </c>
      <c r="AE150">
        <v>5</v>
      </c>
      <c r="AF150">
        <v>5</v>
      </c>
      <c r="AG150" s="42">
        <v>5</v>
      </c>
    </row>
    <row r="151" spans="1:33" x14ac:dyDescent="0.3">
      <c r="B151" t="s">
        <v>266</v>
      </c>
      <c r="C151" s="42">
        <v>0</v>
      </c>
      <c r="D151">
        <v>4</v>
      </c>
      <c r="E151">
        <v>3</v>
      </c>
      <c r="F151" s="42">
        <v>2</v>
      </c>
      <c r="G151" s="42">
        <v>1</v>
      </c>
      <c r="H151" s="42">
        <v>0</v>
      </c>
      <c r="I151">
        <v>4</v>
      </c>
      <c r="J151">
        <v>3</v>
      </c>
      <c r="K151" s="42">
        <v>2</v>
      </c>
      <c r="L151" s="42">
        <v>1</v>
      </c>
      <c r="M151" s="42">
        <v>0</v>
      </c>
      <c r="N151">
        <v>4</v>
      </c>
      <c r="O151">
        <v>3</v>
      </c>
      <c r="P151" s="42">
        <v>2</v>
      </c>
      <c r="Q151" s="42">
        <v>1</v>
      </c>
      <c r="R151" s="42">
        <v>0</v>
      </c>
      <c r="S151">
        <v>4</v>
      </c>
      <c r="T151">
        <v>3</v>
      </c>
      <c r="U151" s="42">
        <v>2</v>
      </c>
      <c r="V151" s="42">
        <v>1</v>
      </c>
      <c r="W151" s="42">
        <v>0</v>
      </c>
      <c r="X151">
        <v>4</v>
      </c>
      <c r="Y151">
        <v>3</v>
      </c>
      <c r="Z151" s="42">
        <v>2</v>
      </c>
      <c r="AA151" s="42">
        <v>1</v>
      </c>
      <c r="AB151" s="42">
        <v>0</v>
      </c>
      <c r="AC151">
        <v>4</v>
      </c>
      <c r="AD151">
        <v>3</v>
      </c>
      <c r="AE151" s="42">
        <v>2</v>
      </c>
      <c r="AF151" s="42">
        <v>1</v>
      </c>
      <c r="AG151" s="42">
        <v>0</v>
      </c>
    </row>
    <row r="152" spans="1:33" s="30" customFormat="1" x14ac:dyDescent="0.3">
      <c r="B152" s="30" t="s">
        <v>267</v>
      </c>
      <c r="C152" s="30">
        <v>10000</v>
      </c>
      <c r="D152" s="30">
        <f>C152*1.03</f>
        <v>10300</v>
      </c>
      <c r="E152" s="30">
        <f t="shared" ref="E152:AG152" si="360">D152*1.03</f>
        <v>10609</v>
      </c>
      <c r="F152" s="30">
        <f t="shared" si="360"/>
        <v>10927.27</v>
      </c>
      <c r="G152" s="30">
        <f t="shared" si="360"/>
        <v>11255.088100000001</v>
      </c>
      <c r="H152" s="30">
        <f t="shared" si="360"/>
        <v>11592.740743</v>
      </c>
      <c r="I152" s="30">
        <f t="shared" si="360"/>
        <v>11940.52296529</v>
      </c>
      <c r="J152" s="30">
        <f t="shared" si="360"/>
        <v>12298.7386542487</v>
      </c>
      <c r="K152" s="30">
        <f t="shared" si="360"/>
        <v>12667.700813876161</v>
      </c>
      <c r="L152" s="30">
        <f t="shared" si="360"/>
        <v>13047.731838292446</v>
      </c>
      <c r="M152" s="30">
        <f t="shared" si="360"/>
        <v>13439.163793441219</v>
      </c>
      <c r="N152" s="30">
        <f t="shared" si="360"/>
        <v>13842.338707244457</v>
      </c>
      <c r="O152" s="30">
        <f t="shared" si="360"/>
        <v>14257.60886846179</v>
      </c>
      <c r="P152" s="30">
        <f t="shared" si="360"/>
        <v>14685.337134515645</v>
      </c>
      <c r="Q152" s="30">
        <f t="shared" si="360"/>
        <v>15125.897248551115</v>
      </c>
      <c r="R152" s="30">
        <f t="shared" si="360"/>
        <v>15579.67416600765</v>
      </c>
      <c r="S152" s="30">
        <f t="shared" si="360"/>
        <v>16047.06439098788</v>
      </c>
      <c r="T152" s="30">
        <f t="shared" si="360"/>
        <v>16528.476322717517</v>
      </c>
      <c r="U152" s="30">
        <f t="shared" si="360"/>
        <v>17024.330612399044</v>
      </c>
      <c r="V152" s="30">
        <f t="shared" si="360"/>
        <v>17535.060530771018</v>
      </c>
      <c r="W152" s="30">
        <f t="shared" si="360"/>
        <v>18061.11234669415</v>
      </c>
      <c r="X152" s="30">
        <f t="shared" si="360"/>
        <v>18602.945717094975</v>
      </c>
      <c r="Y152" s="30">
        <f t="shared" si="360"/>
        <v>19161.034088607827</v>
      </c>
      <c r="Z152" s="30">
        <f t="shared" si="360"/>
        <v>19735.865111266063</v>
      </c>
      <c r="AA152" s="30">
        <f t="shared" si="360"/>
        <v>20327.941064604045</v>
      </c>
      <c r="AB152" s="30">
        <f t="shared" si="360"/>
        <v>20937.779296542169</v>
      </c>
      <c r="AC152" s="30">
        <f>AB152*1.03</f>
        <v>21565.912675438434</v>
      </c>
      <c r="AD152" s="30">
        <f t="shared" si="360"/>
        <v>22212.890055701588</v>
      </c>
      <c r="AE152" s="30">
        <f t="shared" si="360"/>
        <v>22879.276757372634</v>
      </c>
      <c r="AF152" s="30">
        <f t="shared" si="360"/>
        <v>23565.655060093814</v>
      </c>
      <c r="AG152" s="30">
        <f t="shared" si="360"/>
        <v>24272.624711896628</v>
      </c>
    </row>
    <row r="153" spans="1:33" s="30" customFormat="1" x14ac:dyDescent="0.3">
      <c r="B153" s="30" t="s">
        <v>268</v>
      </c>
      <c r="C153" s="30">
        <f>(C152/C150)*(C150-C151)</f>
        <v>10000</v>
      </c>
      <c r="D153" s="30">
        <f>(D152/D150)*(D150-D151)</f>
        <v>2060</v>
      </c>
      <c r="E153" s="30">
        <f t="shared" ref="E153:AG153" si="361">(E152/E150)*(E150-E151)</f>
        <v>4243.6000000000004</v>
      </c>
      <c r="F153" s="30">
        <f t="shared" si="361"/>
        <v>6556.362000000001</v>
      </c>
      <c r="G153" s="30">
        <f t="shared" si="361"/>
        <v>9004.0704800000003</v>
      </c>
      <c r="H153" s="30">
        <f t="shared" si="361"/>
        <v>11592.740742999998</v>
      </c>
      <c r="I153" s="30">
        <f t="shared" si="361"/>
        <v>2388.1045930579999</v>
      </c>
      <c r="J153" s="30">
        <f t="shared" si="361"/>
        <v>4919.4954616994801</v>
      </c>
      <c r="K153" s="30">
        <f t="shared" si="361"/>
        <v>7600.620488325696</v>
      </c>
      <c r="L153" s="30">
        <f t="shared" si="361"/>
        <v>10438.185470633956</v>
      </c>
      <c r="M153" s="30">
        <f t="shared" si="361"/>
        <v>13439.163793441219</v>
      </c>
      <c r="N153" s="30">
        <f t="shared" si="361"/>
        <v>2768.4677414488915</v>
      </c>
      <c r="O153" s="30">
        <f t="shared" si="361"/>
        <v>5703.0435473847156</v>
      </c>
      <c r="P153" s="30">
        <f t="shared" si="361"/>
        <v>8811.2022807093854</v>
      </c>
      <c r="Q153" s="30">
        <f t="shared" si="361"/>
        <v>12100.717798840891</v>
      </c>
      <c r="R153" s="30">
        <f t="shared" si="361"/>
        <v>15579.674166007648</v>
      </c>
      <c r="S153" s="30">
        <f t="shared" si="361"/>
        <v>3209.412878197576</v>
      </c>
      <c r="T153" s="30">
        <f t="shared" si="361"/>
        <v>6611.3905290870071</v>
      </c>
      <c r="U153" s="30">
        <f t="shared" si="361"/>
        <v>10214.598367439427</v>
      </c>
      <c r="V153" s="30">
        <f t="shared" si="361"/>
        <v>14028.048424616814</v>
      </c>
      <c r="W153" s="30">
        <f t="shared" si="361"/>
        <v>18061.11234669415</v>
      </c>
      <c r="X153" s="30">
        <f t="shared" si="361"/>
        <v>3720.5891434189953</v>
      </c>
      <c r="Y153" s="30">
        <f t="shared" si="361"/>
        <v>7664.4136354431303</v>
      </c>
      <c r="Z153" s="30">
        <f t="shared" si="361"/>
        <v>11841.519066759636</v>
      </c>
      <c r="AA153" s="30">
        <f t="shared" si="361"/>
        <v>16262.352851683236</v>
      </c>
      <c r="AB153" s="30">
        <f t="shared" si="361"/>
        <v>20937.779296542169</v>
      </c>
      <c r="AC153" s="30">
        <f t="shared" si="361"/>
        <v>4313.182535087687</v>
      </c>
      <c r="AD153" s="30">
        <f t="shared" si="361"/>
        <v>8885.1560222806347</v>
      </c>
      <c r="AE153" s="30">
        <f t="shared" si="361"/>
        <v>13727.566054423582</v>
      </c>
      <c r="AF153" s="30">
        <f t="shared" si="361"/>
        <v>18852.524048075051</v>
      </c>
      <c r="AG153" s="30">
        <f t="shared" si="361"/>
        <v>24272.624711896628</v>
      </c>
    </row>
    <row r="154" spans="1:33" x14ac:dyDescent="0.3">
      <c r="A154" t="s">
        <v>250</v>
      </c>
      <c r="B154" t="s">
        <v>265</v>
      </c>
      <c r="C154" s="42">
        <v>15</v>
      </c>
      <c r="D154">
        <v>15</v>
      </c>
      <c r="E154">
        <v>15</v>
      </c>
      <c r="F154" s="42">
        <v>15</v>
      </c>
      <c r="G154">
        <v>15</v>
      </c>
      <c r="H154">
        <v>15</v>
      </c>
      <c r="I154" s="42">
        <v>15</v>
      </c>
      <c r="J154">
        <v>15</v>
      </c>
      <c r="K154">
        <v>15</v>
      </c>
      <c r="L154" s="42">
        <v>15</v>
      </c>
      <c r="M154">
        <v>15</v>
      </c>
      <c r="N154">
        <v>15</v>
      </c>
      <c r="O154" s="42">
        <v>15</v>
      </c>
      <c r="P154">
        <v>15</v>
      </c>
      <c r="Q154">
        <v>15</v>
      </c>
      <c r="R154" s="42">
        <v>15</v>
      </c>
      <c r="S154">
        <v>15</v>
      </c>
      <c r="T154">
        <v>15</v>
      </c>
      <c r="U154" s="42">
        <v>15</v>
      </c>
      <c r="V154">
        <v>15</v>
      </c>
      <c r="W154">
        <v>15</v>
      </c>
      <c r="X154" s="42">
        <v>15</v>
      </c>
      <c r="Y154">
        <v>15</v>
      </c>
      <c r="Z154">
        <v>15</v>
      </c>
      <c r="AA154" s="42">
        <v>15</v>
      </c>
      <c r="AB154">
        <v>15</v>
      </c>
      <c r="AC154">
        <v>15</v>
      </c>
      <c r="AD154" s="42">
        <v>15</v>
      </c>
      <c r="AE154">
        <v>15</v>
      </c>
      <c r="AF154">
        <v>15</v>
      </c>
      <c r="AG154" s="42">
        <v>15</v>
      </c>
    </row>
    <row r="155" spans="1:33" x14ac:dyDescent="0.3">
      <c r="B155" t="s">
        <v>266</v>
      </c>
      <c r="C155" s="42">
        <v>4</v>
      </c>
      <c r="D155">
        <v>3</v>
      </c>
      <c r="E155">
        <v>2</v>
      </c>
      <c r="F155" s="42">
        <v>1</v>
      </c>
      <c r="G155" s="42">
        <v>0</v>
      </c>
      <c r="H155" s="42">
        <v>14</v>
      </c>
      <c r="I155" s="42">
        <v>13</v>
      </c>
      <c r="J155" s="42">
        <v>12</v>
      </c>
      <c r="K155" s="42">
        <v>11</v>
      </c>
      <c r="L155" s="42">
        <v>10</v>
      </c>
      <c r="M155" s="42">
        <v>9</v>
      </c>
      <c r="N155" s="42">
        <v>8</v>
      </c>
      <c r="O155" s="42">
        <v>7</v>
      </c>
      <c r="P155" s="42">
        <v>6</v>
      </c>
      <c r="Q155" s="42">
        <v>5</v>
      </c>
      <c r="R155" s="42">
        <v>4</v>
      </c>
      <c r="S155" s="42">
        <v>3</v>
      </c>
      <c r="T155" s="42">
        <v>2</v>
      </c>
      <c r="U155" s="42">
        <v>1</v>
      </c>
      <c r="V155" s="42">
        <v>0</v>
      </c>
      <c r="W155" s="42">
        <v>14</v>
      </c>
      <c r="X155" s="42">
        <v>13</v>
      </c>
      <c r="Y155" s="42">
        <v>12</v>
      </c>
      <c r="Z155" s="42">
        <v>11</v>
      </c>
      <c r="AA155" s="42">
        <v>10</v>
      </c>
      <c r="AB155" s="42">
        <v>9</v>
      </c>
      <c r="AC155" s="42">
        <v>8</v>
      </c>
      <c r="AD155" s="42">
        <v>7</v>
      </c>
      <c r="AE155" s="42">
        <v>6</v>
      </c>
      <c r="AF155" s="42">
        <v>5</v>
      </c>
      <c r="AG155" s="42">
        <v>4</v>
      </c>
    </row>
    <row r="156" spans="1:33" s="30" customFormat="1" x14ac:dyDescent="0.3">
      <c r="B156" s="30" t="s">
        <v>267</v>
      </c>
      <c r="C156" s="30">
        <v>2500</v>
      </c>
      <c r="D156" s="30">
        <f>C156*1.03</f>
        <v>2575</v>
      </c>
      <c r="E156" s="30">
        <f t="shared" ref="E156:AG156" si="362">D156*1.03</f>
        <v>2652.25</v>
      </c>
      <c r="F156" s="30">
        <f t="shared" si="362"/>
        <v>2731.8175000000001</v>
      </c>
      <c r="G156" s="30">
        <f t="shared" si="362"/>
        <v>2813.7720250000002</v>
      </c>
      <c r="H156" s="30">
        <f t="shared" si="362"/>
        <v>2898.1851857500001</v>
      </c>
      <c r="I156" s="30">
        <f t="shared" si="362"/>
        <v>2985.1307413224999</v>
      </c>
      <c r="J156" s="30">
        <f t="shared" si="362"/>
        <v>3074.684663562175</v>
      </c>
      <c r="K156" s="30">
        <f t="shared" si="362"/>
        <v>3166.9252034690403</v>
      </c>
      <c r="L156" s="30">
        <f t="shared" si="362"/>
        <v>3261.9329595731115</v>
      </c>
      <c r="M156" s="30">
        <f t="shared" si="362"/>
        <v>3359.7909483603048</v>
      </c>
      <c r="N156" s="30">
        <f t="shared" si="362"/>
        <v>3460.5846768111142</v>
      </c>
      <c r="O156" s="30">
        <f t="shared" si="362"/>
        <v>3564.4022171154475</v>
      </c>
      <c r="P156" s="30">
        <f t="shared" si="362"/>
        <v>3671.3342836289112</v>
      </c>
      <c r="Q156" s="30">
        <f t="shared" si="362"/>
        <v>3781.4743121377787</v>
      </c>
      <c r="R156" s="30">
        <f t="shared" si="362"/>
        <v>3894.9185415019124</v>
      </c>
      <c r="S156" s="30">
        <f t="shared" si="362"/>
        <v>4011.76609774697</v>
      </c>
      <c r="T156" s="30">
        <f t="shared" si="362"/>
        <v>4132.1190806793793</v>
      </c>
      <c r="U156" s="30">
        <f t="shared" si="362"/>
        <v>4256.082653099761</v>
      </c>
      <c r="V156" s="30">
        <f t="shared" si="362"/>
        <v>4383.7651326927544</v>
      </c>
      <c r="W156" s="30">
        <f t="shared" si="362"/>
        <v>4515.2780866735375</v>
      </c>
      <c r="X156" s="30">
        <f t="shared" si="362"/>
        <v>4650.7364292737439</v>
      </c>
      <c r="Y156" s="30">
        <f t="shared" si="362"/>
        <v>4790.2585221519566</v>
      </c>
      <c r="Z156" s="30">
        <f t="shared" si="362"/>
        <v>4933.9662778165157</v>
      </c>
      <c r="AA156" s="30">
        <f t="shared" si="362"/>
        <v>5081.9852661510113</v>
      </c>
      <c r="AB156" s="30">
        <f t="shared" si="362"/>
        <v>5234.4448241355421</v>
      </c>
      <c r="AC156" s="30">
        <f t="shared" si="362"/>
        <v>5391.4781688596086</v>
      </c>
      <c r="AD156" s="30">
        <f t="shared" si="362"/>
        <v>5553.2225139253969</v>
      </c>
      <c r="AE156" s="30">
        <f t="shared" si="362"/>
        <v>5719.8191893431585</v>
      </c>
      <c r="AF156" s="30">
        <f t="shared" si="362"/>
        <v>5891.4137650234534</v>
      </c>
      <c r="AG156" s="30">
        <f t="shared" si="362"/>
        <v>6068.1561779741569</v>
      </c>
    </row>
    <row r="157" spans="1:33" s="30" customFormat="1" x14ac:dyDescent="0.3">
      <c r="B157" s="30" t="s">
        <v>268</v>
      </c>
      <c r="C157" s="30">
        <f>(C156/C154)*(C154-C155)</f>
        <v>1833.3333333333333</v>
      </c>
      <c r="D157" s="30">
        <f t="shared" ref="D157:AG157" si="363">(D156/D154)*(D154-D155)</f>
        <v>2060</v>
      </c>
      <c r="E157" s="30">
        <f t="shared" si="363"/>
        <v>2298.6166666666668</v>
      </c>
      <c r="F157" s="30">
        <f t="shared" si="363"/>
        <v>2549.6963333333333</v>
      </c>
      <c r="G157" s="30">
        <f t="shared" si="363"/>
        <v>2813.7720250000002</v>
      </c>
      <c r="H157" s="30">
        <f t="shared" si="363"/>
        <v>193.21234571666668</v>
      </c>
      <c r="I157" s="30">
        <f t="shared" si="363"/>
        <v>398.01743217633333</v>
      </c>
      <c r="J157" s="30">
        <f t="shared" si="363"/>
        <v>614.93693271243501</v>
      </c>
      <c r="K157" s="30">
        <f t="shared" si="363"/>
        <v>844.51338759174405</v>
      </c>
      <c r="L157" s="30">
        <f t="shared" si="363"/>
        <v>1087.3109865243705</v>
      </c>
      <c r="M157" s="30">
        <f t="shared" si="363"/>
        <v>1343.9163793441219</v>
      </c>
      <c r="N157" s="30">
        <f t="shared" si="363"/>
        <v>1614.9395158451866</v>
      </c>
      <c r="O157" s="30">
        <f t="shared" si="363"/>
        <v>1901.0145157949053</v>
      </c>
      <c r="P157" s="30">
        <f t="shared" si="363"/>
        <v>2202.8005701773468</v>
      </c>
      <c r="Q157" s="30">
        <f t="shared" si="363"/>
        <v>2520.9828747585193</v>
      </c>
      <c r="R157" s="30">
        <f t="shared" si="363"/>
        <v>2856.2735971014026</v>
      </c>
      <c r="S157" s="30">
        <f t="shared" si="363"/>
        <v>3209.412878197576</v>
      </c>
      <c r="T157" s="30">
        <f t="shared" si="363"/>
        <v>3581.1698699221292</v>
      </c>
      <c r="U157" s="30">
        <f t="shared" si="363"/>
        <v>3972.3438095597771</v>
      </c>
      <c r="V157" s="30">
        <f t="shared" si="363"/>
        <v>4383.7651326927544</v>
      </c>
      <c r="W157" s="30">
        <f t="shared" si="363"/>
        <v>301.01853911156917</v>
      </c>
      <c r="X157" s="30">
        <f t="shared" si="363"/>
        <v>620.09819056983247</v>
      </c>
      <c r="Y157" s="30">
        <f t="shared" si="363"/>
        <v>958.05170443039128</v>
      </c>
      <c r="Z157" s="30">
        <f t="shared" si="363"/>
        <v>1315.7243407510709</v>
      </c>
      <c r="AA157" s="30">
        <f t="shared" si="363"/>
        <v>1693.9950887170037</v>
      </c>
      <c r="AB157" s="30">
        <f t="shared" si="363"/>
        <v>2093.7779296542167</v>
      </c>
      <c r="AC157" s="30">
        <f t="shared" si="363"/>
        <v>2516.0231454678174</v>
      </c>
      <c r="AD157" s="30">
        <f t="shared" si="363"/>
        <v>2961.7186740935449</v>
      </c>
      <c r="AE157" s="30">
        <f t="shared" si="363"/>
        <v>3431.8915136058949</v>
      </c>
      <c r="AF157" s="30">
        <f t="shared" si="363"/>
        <v>3927.6091766823019</v>
      </c>
      <c r="AG157" s="30">
        <f t="shared" si="363"/>
        <v>4449.9811971810486</v>
      </c>
    </row>
    <row r="158" spans="1:33" x14ac:dyDescent="0.3">
      <c r="A158" t="s">
        <v>251</v>
      </c>
      <c r="B158" t="s">
        <v>265</v>
      </c>
      <c r="C158" s="42">
        <v>1</v>
      </c>
      <c r="D158">
        <v>1</v>
      </c>
      <c r="E158">
        <v>1</v>
      </c>
      <c r="F158" s="42">
        <v>1</v>
      </c>
      <c r="G158">
        <v>1</v>
      </c>
      <c r="H158">
        <v>1</v>
      </c>
      <c r="I158" s="42">
        <v>1</v>
      </c>
      <c r="J158">
        <v>1</v>
      </c>
      <c r="K158">
        <v>1</v>
      </c>
      <c r="L158" s="42">
        <v>1</v>
      </c>
      <c r="M158">
        <v>1</v>
      </c>
      <c r="N158">
        <v>1</v>
      </c>
      <c r="O158" s="42">
        <v>1</v>
      </c>
      <c r="P158">
        <v>1</v>
      </c>
      <c r="Q158">
        <v>1</v>
      </c>
      <c r="R158" s="42">
        <v>1</v>
      </c>
      <c r="S158">
        <v>1</v>
      </c>
      <c r="T158">
        <v>1</v>
      </c>
      <c r="U158" s="42">
        <v>1</v>
      </c>
      <c r="V158">
        <v>1</v>
      </c>
      <c r="W158">
        <v>1</v>
      </c>
      <c r="X158" s="42">
        <v>1</v>
      </c>
      <c r="Y158">
        <v>1</v>
      </c>
      <c r="Z158">
        <v>1</v>
      </c>
      <c r="AA158" s="42">
        <v>1</v>
      </c>
      <c r="AB158">
        <v>1</v>
      </c>
      <c r="AC158">
        <v>1</v>
      </c>
      <c r="AD158" s="42">
        <v>1</v>
      </c>
      <c r="AE158">
        <v>1</v>
      </c>
      <c r="AF158">
        <v>1</v>
      </c>
      <c r="AG158" s="42">
        <v>1</v>
      </c>
    </row>
    <row r="159" spans="1:33" x14ac:dyDescent="0.3">
      <c r="B159" t="s">
        <v>266</v>
      </c>
      <c r="C159" s="42">
        <v>1</v>
      </c>
      <c r="D159">
        <v>0</v>
      </c>
      <c r="E159">
        <v>0</v>
      </c>
      <c r="F159" s="42">
        <v>0</v>
      </c>
      <c r="G159">
        <v>0</v>
      </c>
      <c r="H159">
        <v>0</v>
      </c>
      <c r="I159" s="42">
        <v>0</v>
      </c>
      <c r="J159">
        <v>0</v>
      </c>
      <c r="K159">
        <v>0</v>
      </c>
      <c r="L159" s="42">
        <v>0</v>
      </c>
      <c r="M159">
        <v>0</v>
      </c>
      <c r="N159">
        <v>0</v>
      </c>
      <c r="O159" s="42">
        <v>0</v>
      </c>
      <c r="P159">
        <v>0</v>
      </c>
      <c r="Q159">
        <v>0</v>
      </c>
      <c r="R159" s="42">
        <v>0</v>
      </c>
      <c r="S159">
        <v>0</v>
      </c>
      <c r="T159">
        <v>0</v>
      </c>
      <c r="U159" s="42">
        <v>0</v>
      </c>
      <c r="V159">
        <v>0</v>
      </c>
      <c r="W159">
        <v>0</v>
      </c>
      <c r="X159" s="42">
        <v>0</v>
      </c>
      <c r="Y159">
        <v>0</v>
      </c>
      <c r="Z159">
        <v>0</v>
      </c>
      <c r="AA159" s="42">
        <v>0</v>
      </c>
      <c r="AB159">
        <v>0</v>
      </c>
      <c r="AC159">
        <v>0</v>
      </c>
      <c r="AD159" s="42">
        <v>0</v>
      </c>
      <c r="AE159">
        <v>0</v>
      </c>
      <c r="AF159">
        <v>0</v>
      </c>
      <c r="AG159" s="42">
        <v>0</v>
      </c>
    </row>
    <row r="160" spans="1:33" s="30" customFormat="1" x14ac:dyDescent="0.3">
      <c r="B160" s="30" t="s">
        <v>267</v>
      </c>
      <c r="C160" s="30">
        <v>1500</v>
      </c>
      <c r="D160" s="30">
        <f>C160*1.03</f>
        <v>1545</v>
      </c>
      <c r="E160" s="30">
        <f t="shared" ref="E160:AG160" si="364">D160*1.03</f>
        <v>1591.3500000000001</v>
      </c>
      <c r="F160" s="30">
        <f t="shared" si="364"/>
        <v>1639.0905000000002</v>
      </c>
      <c r="G160" s="30">
        <f t="shared" si="364"/>
        <v>1688.2632150000004</v>
      </c>
      <c r="H160" s="30">
        <f t="shared" si="364"/>
        <v>1738.9111114500004</v>
      </c>
      <c r="I160" s="30">
        <f t="shared" si="364"/>
        <v>1791.0784447935005</v>
      </c>
      <c r="J160" s="30">
        <f t="shared" si="364"/>
        <v>1844.8107981373055</v>
      </c>
      <c r="K160" s="30">
        <f t="shared" si="364"/>
        <v>1900.1551220814247</v>
      </c>
      <c r="L160" s="30">
        <f t="shared" si="364"/>
        <v>1957.1597757438674</v>
      </c>
      <c r="M160" s="30">
        <f t="shared" si="364"/>
        <v>2015.8745690161834</v>
      </c>
      <c r="N160" s="30">
        <f t="shared" si="364"/>
        <v>2076.3508060866689</v>
      </c>
      <c r="O160" s="30">
        <f t="shared" si="364"/>
        <v>2138.641330269269</v>
      </c>
      <c r="P160" s="30">
        <f t="shared" si="364"/>
        <v>2202.8005701773473</v>
      </c>
      <c r="Q160" s="30">
        <f t="shared" si="364"/>
        <v>2268.8845872826678</v>
      </c>
      <c r="R160" s="30">
        <f t="shared" si="364"/>
        <v>2336.951124901148</v>
      </c>
      <c r="S160" s="30">
        <f t="shared" si="364"/>
        <v>2407.0596586481824</v>
      </c>
      <c r="T160" s="30">
        <f t="shared" si="364"/>
        <v>2479.2714484076282</v>
      </c>
      <c r="U160" s="30">
        <f t="shared" si="364"/>
        <v>2553.6495918598571</v>
      </c>
      <c r="V160" s="30">
        <f t="shared" si="364"/>
        <v>2630.2590796156528</v>
      </c>
      <c r="W160" s="30">
        <f t="shared" si="364"/>
        <v>2709.1668520041226</v>
      </c>
      <c r="X160" s="30">
        <f t="shared" si="364"/>
        <v>2790.4418575642462</v>
      </c>
      <c r="Y160" s="30">
        <f t="shared" si="364"/>
        <v>2874.1551132911736</v>
      </c>
      <c r="Z160" s="30">
        <f t="shared" si="364"/>
        <v>2960.379766689909</v>
      </c>
      <c r="AA160" s="30">
        <f t="shared" si="364"/>
        <v>3049.1911596906066</v>
      </c>
      <c r="AB160" s="30">
        <f t="shared" si="364"/>
        <v>3140.666894481325</v>
      </c>
      <c r="AC160" s="30">
        <f t="shared" si="364"/>
        <v>3234.886901315765</v>
      </c>
      <c r="AD160" s="30">
        <f t="shared" si="364"/>
        <v>3331.9335083552382</v>
      </c>
      <c r="AE160" s="30">
        <f t="shared" si="364"/>
        <v>3431.8915136058954</v>
      </c>
      <c r="AF160" s="30">
        <f t="shared" si="364"/>
        <v>3534.8482590140725</v>
      </c>
      <c r="AG160" s="30">
        <f t="shared" si="364"/>
        <v>3640.893706784495</v>
      </c>
    </row>
    <row r="161" spans="1:36" s="30" customFormat="1" x14ac:dyDescent="0.3">
      <c r="B161" s="30" t="s">
        <v>268</v>
      </c>
      <c r="C161" s="30">
        <f t="shared" ref="C161:H161" si="365">(C160/C158)*(C158-C159)</f>
        <v>0</v>
      </c>
      <c r="D161" s="30">
        <f t="shared" si="365"/>
        <v>1545</v>
      </c>
      <c r="E161" s="30">
        <f t="shared" si="365"/>
        <v>1591.3500000000001</v>
      </c>
      <c r="F161" s="30">
        <f t="shared" si="365"/>
        <v>1639.0905000000002</v>
      </c>
      <c r="G161" s="30">
        <f t="shared" si="365"/>
        <v>1688.2632150000004</v>
      </c>
      <c r="H161" s="30">
        <f t="shared" si="365"/>
        <v>1738.9111114500004</v>
      </c>
      <c r="I161" s="30">
        <f t="shared" ref="I161:AG161" si="366">(I160/I158)*(I158-I159)</f>
        <v>1791.0784447935005</v>
      </c>
      <c r="J161" s="30">
        <f t="shared" si="366"/>
        <v>1844.8107981373055</v>
      </c>
      <c r="K161" s="30">
        <f t="shared" si="366"/>
        <v>1900.1551220814247</v>
      </c>
      <c r="L161" s="30">
        <f t="shared" si="366"/>
        <v>1957.1597757438674</v>
      </c>
      <c r="M161" s="30">
        <f t="shared" si="366"/>
        <v>2015.8745690161834</v>
      </c>
      <c r="N161" s="30">
        <f t="shared" si="366"/>
        <v>2076.3508060866689</v>
      </c>
      <c r="O161" s="30">
        <f t="shared" si="366"/>
        <v>2138.641330269269</v>
      </c>
      <c r="P161" s="30">
        <f t="shared" si="366"/>
        <v>2202.8005701773473</v>
      </c>
      <c r="Q161" s="30">
        <f t="shared" si="366"/>
        <v>2268.8845872826678</v>
      </c>
      <c r="R161" s="30">
        <f t="shared" si="366"/>
        <v>2336.951124901148</v>
      </c>
      <c r="S161" s="30">
        <f t="shared" si="366"/>
        <v>2407.0596586481824</v>
      </c>
      <c r="T161" s="30">
        <f t="shared" si="366"/>
        <v>2479.2714484076282</v>
      </c>
      <c r="U161" s="30">
        <f t="shared" si="366"/>
        <v>2553.6495918598571</v>
      </c>
      <c r="V161" s="30">
        <f t="shared" si="366"/>
        <v>2630.2590796156528</v>
      </c>
      <c r="W161" s="30">
        <f t="shared" si="366"/>
        <v>2709.1668520041226</v>
      </c>
      <c r="X161" s="30">
        <f t="shared" si="366"/>
        <v>2790.4418575642462</v>
      </c>
      <c r="Y161" s="30">
        <f t="shared" si="366"/>
        <v>2874.1551132911736</v>
      </c>
      <c r="Z161" s="30">
        <f t="shared" si="366"/>
        <v>2960.379766689909</v>
      </c>
      <c r="AA161" s="30">
        <f t="shared" si="366"/>
        <v>3049.1911596906066</v>
      </c>
      <c r="AB161" s="30">
        <f t="shared" si="366"/>
        <v>3140.666894481325</v>
      </c>
      <c r="AC161" s="30">
        <f t="shared" si="366"/>
        <v>3234.886901315765</v>
      </c>
      <c r="AD161" s="30">
        <f t="shared" si="366"/>
        <v>3331.9335083552382</v>
      </c>
      <c r="AE161" s="30">
        <f t="shared" si="366"/>
        <v>3431.8915136058954</v>
      </c>
      <c r="AF161" s="30">
        <f t="shared" si="366"/>
        <v>3534.8482590140725</v>
      </c>
      <c r="AG161" s="30">
        <f t="shared" si="366"/>
        <v>3640.893706784495</v>
      </c>
    </row>
    <row r="162" spans="1:36" x14ac:dyDescent="0.3">
      <c r="A162" t="s">
        <v>252</v>
      </c>
      <c r="B162" t="s">
        <v>265</v>
      </c>
      <c r="C162" s="42">
        <v>11</v>
      </c>
      <c r="D162">
        <v>11</v>
      </c>
      <c r="E162">
        <v>11</v>
      </c>
      <c r="F162" s="42">
        <v>11</v>
      </c>
      <c r="G162">
        <v>11</v>
      </c>
      <c r="H162">
        <v>11</v>
      </c>
      <c r="I162" s="42">
        <v>11</v>
      </c>
      <c r="J162">
        <v>11</v>
      </c>
      <c r="K162">
        <v>11</v>
      </c>
      <c r="L162" s="42">
        <v>11</v>
      </c>
      <c r="M162">
        <v>11</v>
      </c>
      <c r="N162">
        <v>11</v>
      </c>
      <c r="O162" s="42">
        <v>11</v>
      </c>
      <c r="P162">
        <v>11</v>
      </c>
      <c r="Q162">
        <v>11</v>
      </c>
      <c r="R162" s="42">
        <v>11</v>
      </c>
      <c r="S162">
        <v>11</v>
      </c>
      <c r="T162">
        <v>11</v>
      </c>
      <c r="U162" s="42">
        <v>11</v>
      </c>
      <c r="V162">
        <v>11</v>
      </c>
      <c r="W162">
        <v>11</v>
      </c>
      <c r="X162" s="42">
        <v>11</v>
      </c>
      <c r="Y162">
        <v>11</v>
      </c>
      <c r="Z162">
        <v>11</v>
      </c>
      <c r="AA162" s="42">
        <v>11</v>
      </c>
      <c r="AB162">
        <v>11</v>
      </c>
      <c r="AC162">
        <v>11</v>
      </c>
      <c r="AD162" s="42">
        <v>11</v>
      </c>
      <c r="AE162">
        <v>11</v>
      </c>
      <c r="AF162">
        <v>11</v>
      </c>
      <c r="AG162" s="42">
        <v>11</v>
      </c>
    </row>
    <row r="163" spans="1:36" x14ac:dyDescent="0.3">
      <c r="B163" t="s">
        <v>266</v>
      </c>
      <c r="C163" s="42">
        <v>11</v>
      </c>
      <c r="D163">
        <v>10</v>
      </c>
      <c r="E163">
        <v>9</v>
      </c>
      <c r="F163" s="42">
        <v>8</v>
      </c>
      <c r="G163" s="42">
        <v>7</v>
      </c>
      <c r="H163" s="42">
        <v>6</v>
      </c>
      <c r="I163" s="42">
        <v>5</v>
      </c>
      <c r="J163" s="42">
        <v>4</v>
      </c>
      <c r="K163" s="42">
        <v>3</v>
      </c>
      <c r="L163" s="42">
        <v>2</v>
      </c>
      <c r="M163" s="42">
        <v>1</v>
      </c>
      <c r="N163" s="42">
        <v>0</v>
      </c>
      <c r="O163">
        <v>10</v>
      </c>
      <c r="P163">
        <v>9</v>
      </c>
      <c r="Q163" s="42">
        <v>8</v>
      </c>
      <c r="R163" s="42">
        <v>7</v>
      </c>
      <c r="S163" s="42">
        <v>6</v>
      </c>
      <c r="T163" s="42">
        <v>5</v>
      </c>
      <c r="U163" s="42">
        <v>4</v>
      </c>
      <c r="V163" s="42">
        <v>3</v>
      </c>
      <c r="W163" s="42">
        <v>2</v>
      </c>
      <c r="X163" s="42">
        <v>1</v>
      </c>
      <c r="Y163" s="42">
        <v>0</v>
      </c>
      <c r="Z163">
        <v>10</v>
      </c>
      <c r="AA163">
        <v>9</v>
      </c>
      <c r="AB163" s="42">
        <v>8</v>
      </c>
      <c r="AC163" s="42">
        <v>7</v>
      </c>
      <c r="AD163" s="42">
        <v>6</v>
      </c>
      <c r="AE163" s="42">
        <v>5</v>
      </c>
      <c r="AF163" s="42">
        <v>4</v>
      </c>
      <c r="AG163" s="42">
        <v>3</v>
      </c>
      <c r="AH163" s="42"/>
      <c r="AI163" s="42"/>
      <c r="AJ163" s="42"/>
    </row>
    <row r="164" spans="1:36" s="30" customFormat="1" x14ac:dyDescent="0.3">
      <c r="B164" s="30" t="s">
        <v>267</v>
      </c>
      <c r="C164" s="30">
        <v>1216</v>
      </c>
      <c r="D164" s="30">
        <f>C164*1.03</f>
        <v>1252.48</v>
      </c>
      <c r="E164" s="30">
        <f t="shared" ref="E164:AG164" si="367">D164*1.03</f>
        <v>1290.0544</v>
      </c>
      <c r="F164" s="30">
        <f t="shared" si="367"/>
        <v>1328.756032</v>
      </c>
      <c r="G164" s="30">
        <f t="shared" si="367"/>
        <v>1368.61871296</v>
      </c>
      <c r="H164" s="30">
        <f t="shared" si="367"/>
        <v>1409.6772743488</v>
      </c>
      <c r="I164" s="30">
        <f t="shared" si="367"/>
        <v>1451.967592579264</v>
      </c>
      <c r="J164" s="30">
        <f t="shared" si="367"/>
        <v>1495.5266203566418</v>
      </c>
      <c r="K164" s="30">
        <f t="shared" si="367"/>
        <v>1540.3924189673412</v>
      </c>
      <c r="L164" s="30">
        <f t="shared" si="367"/>
        <v>1586.6041915363614</v>
      </c>
      <c r="M164" s="30">
        <f t="shared" si="367"/>
        <v>1634.2023172824522</v>
      </c>
      <c r="N164" s="30">
        <f t="shared" si="367"/>
        <v>1683.2283868009258</v>
      </c>
      <c r="O164" s="30">
        <f t="shared" si="367"/>
        <v>1733.7252384049536</v>
      </c>
      <c r="P164" s="30">
        <f t="shared" si="367"/>
        <v>1785.7369955571023</v>
      </c>
      <c r="Q164" s="30">
        <f t="shared" si="367"/>
        <v>1839.3091054238155</v>
      </c>
      <c r="R164" s="30">
        <f t="shared" si="367"/>
        <v>1894.48837858653</v>
      </c>
      <c r="S164" s="30">
        <f t="shared" si="367"/>
        <v>1951.3230299441259</v>
      </c>
      <c r="T164" s="30">
        <f t="shared" si="367"/>
        <v>2009.8627208424498</v>
      </c>
      <c r="U164" s="30">
        <f t="shared" si="367"/>
        <v>2070.1586024677235</v>
      </c>
      <c r="V164" s="30">
        <f t="shared" si="367"/>
        <v>2132.2633605417554</v>
      </c>
      <c r="W164" s="30">
        <f t="shared" si="367"/>
        <v>2196.2312613580079</v>
      </c>
      <c r="X164" s="30">
        <f t="shared" si="367"/>
        <v>2262.1181991987482</v>
      </c>
      <c r="Y164" s="30">
        <f t="shared" si="367"/>
        <v>2329.9817451747108</v>
      </c>
      <c r="Z164" s="30">
        <f t="shared" si="367"/>
        <v>2399.8811975299523</v>
      </c>
      <c r="AA164" s="30">
        <f t="shared" si="367"/>
        <v>2471.8776334558511</v>
      </c>
      <c r="AB164" s="30">
        <f t="shared" si="367"/>
        <v>2546.0339624595267</v>
      </c>
      <c r="AC164" s="30">
        <f t="shared" si="367"/>
        <v>2622.4149813333124</v>
      </c>
      <c r="AD164" s="30">
        <f t="shared" si="367"/>
        <v>2701.087430773312</v>
      </c>
      <c r="AE164" s="30">
        <f t="shared" si="367"/>
        <v>2782.1200536965116</v>
      </c>
      <c r="AF164" s="30">
        <f t="shared" si="367"/>
        <v>2865.5836553074068</v>
      </c>
      <c r="AG164" s="30">
        <f t="shared" si="367"/>
        <v>2951.5511649666291</v>
      </c>
    </row>
    <row r="165" spans="1:36" s="30" customFormat="1" x14ac:dyDescent="0.3">
      <c r="B165" s="30" t="s">
        <v>268</v>
      </c>
      <c r="C165" s="30">
        <f>(C164/C162)*(C162-C163)</f>
        <v>0</v>
      </c>
      <c r="D165" s="30">
        <f t="shared" ref="D165:AG165" si="368">(D164/D162)*(D162-D163)</f>
        <v>113.86181818181818</v>
      </c>
      <c r="E165" s="30">
        <f t="shared" si="368"/>
        <v>234.55534545454546</v>
      </c>
      <c r="F165" s="30">
        <f t="shared" si="368"/>
        <v>362.38800872727273</v>
      </c>
      <c r="G165" s="30">
        <f t="shared" si="368"/>
        <v>497.67953198545456</v>
      </c>
      <c r="H165" s="30">
        <f t="shared" si="368"/>
        <v>640.7623974312728</v>
      </c>
      <c r="I165" s="30">
        <f t="shared" si="368"/>
        <v>791.98232322505305</v>
      </c>
      <c r="J165" s="30">
        <f t="shared" si="368"/>
        <v>951.69875840877216</v>
      </c>
      <c r="K165" s="30">
        <f t="shared" si="368"/>
        <v>1120.2853956126119</v>
      </c>
      <c r="L165" s="30">
        <f t="shared" si="368"/>
        <v>1298.1307021661139</v>
      </c>
      <c r="M165" s="30">
        <f t="shared" si="368"/>
        <v>1485.6384702567746</v>
      </c>
      <c r="N165" s="30">
        <f t="shared" si="368"/>
        <v>1683.2283868009258</v>
      </c>
      <c r="O165" s="30">
        <f t="shared" si="368"/>
        <v>157.61138530954125</v>
      </c>
      <c r="P165" s="30">
        <f t="shared" si="368"/>
        <v>324.67945373765497</v>
      </c>
      <c r="Q165" s="30">
        <f t="shared" si="368"/>
        <v>501.62975602467696</v>
      </c>
      <c r="R165" s="30">
        <f t="shared" si="368"/>
        <v>688.90486494055631</v>
      </c>
      <c r="S165" s="30">
        <f t="shared" si="368"/>
        <v>886.96501361096637</v>
      </c>
      <c r="T165" s="30">
        <f t="shared" si="368"/>
        <v>1096.2887568231545</v>
      </c>
      <c r="U165" s="30">
        <f t="shared" si="368"/>
        <v>1317.3736561158241</v>
      </c>
      <c r="V165" s="30">
        <f t="shared" si="368"/>
        <v>1550.736989484913</v>
      </c>
      <c r="W165" s="30">
        <f t="shared" si="368"/>
        <v>1796.9164865656428</v>
      </c>
      <c r="X165" s="30">
        <f t="shared" si="368"/>
        <v>2056.4710901806802</v>
      </c>
      <c r="Y165" s="30">
        <f t="shared" si="368"/>
        <v>2329.9817451747108</v>
      </c>
      <c r="Z165" s="30">
        <f t="shared" si="368"/>
        <v>218.17101795726839</v>
      </c>
      <c r="AA165" s="30">
        <f t="shared" si="368"/>
        <v>449.43229699197292</v>
      </c>
      <c r="AB165" s="30">
        <f t="shared" si="368"/>
        <v>694.37289885259815</v>
      </c>
      <c r="AC165" s="30">
        <f t="shared" si="368"/>
        <v>953.60544775756819</v>
      </c>
      <c r="AD165" s="30">
        <f t="shared" si="368"/>
        <v>1227.7670139878692</v>
      </c>
      <c r="AE165" s="30">
        <f t="shared" si="368"/>
        <v>1517.5200292890063</v>
      </c>
      <c r="AF165" s="30">
        <f t="shared" si="368"/>
        <v>1823.5532351956224</v>
      </c>
      <c r="AG165" s="30">
        <f t="shared" si="368"/>
        <v>2146.5826654302759</v>
      </c>
    </row>
    <row r="166" spans="1:36" x14ac:dyDescent="0.3">
      <c r="A166" t="s">
        <v>253</v>
      </c>
      <c r="B166" t="s">
        <v>265</v>
      </c>
      <c r="C166" s="42">
        <v>11</v>
      </c>
      <c r="D166">
        <v>11</v>
      </c>
      <c r="E166">
        <v>11</v>
      </c>
      <c r="F166" s="42">
        <v>11</v>
      </c>
      <c r="G166">
        <v>11</v>
      </c>
      <c r="H166">
        <v>11</v>
      </c>
      <c r="I166" s="42">
        <v>11</v>
      </c>
      <c r="J166">
        <v>11</v>
      </c>
      <c r="K166">
        <v>11</v>
      </c>
      <c r="L166" s="42">
        <v>11</v>
      </c>
      <c r="M166">
        <v>11</v>
      </c>
      <c r="N166">
        <v>11</v>
      </c>
      <c r="O166" s="42">
        <v>11</v>
      </c>
      <c r="P166">
        <v>11</v>
      </c>
      <c r="Q166">
        <v>11</v>
      </c>
      <c r="R166" s="42">
        <v>11</v>
      </c>
      <c r="S166">
        <v>11</v>
      </c>
      <c r="T166">
        <v>11</v>
      </c>
      <c r="U166" s="42">
        <v>11</v>
      </c>
      <c r="V166">
        <v>11</v>
      </c>
      <c r="W166">
        <v>11</v>
      </c>
      <c r="X166" s="42">
        <v>11</v>
      </c>
      <c r="Y166">
        <v>11</v>
      </c>
      <c r="Z166">
        <v>11</v>
      </c>
      <c r="AA166" s="42">
        <v>11</v>
      </c>
      <c r="AB166">
        <v>11</v>
      </c>
      <c r="AC166">
        <v>11</v>
      </c>
      <c r="AD166" s="42">
        <v>11</v>
      </c>
      <c r="AE166">
        <v>11</v>
      </c>
      <c r="AF166">
        <v>11</v>
      </c>
      <c r="AG166" s="42">
        <v>11</v>
      </c>
    </row>
    <row r="167" spans="1:36" x14ac:dyDescent="0.3">
      <c r="B167" t="s">
        <v>266</v>
      </c>
      <c r="C167" s="42">
        <v>11</v>
      </c>
      <c r="D167">
        <v>10</v>
      </c>
      <c r="E167">
        <v>9</v>
      </c>
      <c r="F167" s="42">
        <v>8</v>
      </c>
      <c r="G167" s="42">
        <v>7</v>
      </c>
      <c r="H167" s="42">
        <v>6</v>
      </c>
      <c r="I167" s="42">
        <v>5</v>
      </c>
      <c r="J167" s="42">
        <v>4</v>
      </c>
      <c r="K167" s="42">
        <v>3</v>
      </c>
      <c r="L167" s="42">
        <v>2</v>
      </c>
      <c r="M167" s="42">
        <v>1</v>
      </c>
      <c r="N167" s="42">
        <v>0</v>
      </c>
      <c r="O167">
        <v>10</v>
      </c>
      <c r="P167">
        <v>9</v>
      </c>
      <c r="Q167" s="42">
        <v>8</v>
      </c>
      <c r="R167" s="42">
        <v>7</v>
      </c>
      <c r="S167" s="42">
        <v>6</v>
      </c>
      <c r="T167" s="42">
        <v>5</v>
      </c>
      <c r="U167" s="42">
        <v>4</v>
      </c>
      <c r="V167" s="42">
        <v>3</v>
      </c>
      <c r="W167" s="42">
        <v>2</v>
      </c>
      <c r="X167" s="42">
        <v>1</v>
      </c>
      <c r="Y167" s="42">
        <v>0</v>
      </c>
      <c r="Z167">
        <v>10</v>
      </c>
      <c r="AA167">
        <v>9</v>
      </c>
      <c r="AB167" s="42">
        <v>8</v>
      </c>
      <c r="AC167" s="42">
        <v>7</v>
      </c>
      <c r="AD167" s="42">
        <v>6</v>
      </c>
      <c r="AE167" s="42">
        <v>5</v>
      </c>
      <c r="AF167" s="42">
        <v>4</v>
      </c>
      <c r="AG167" s="42">
        <v>3</v>
      </c>
      <c r="AH167" s="42"/>
      <c r="AI167" s="42"/>
      <c r="AJ167" s="42"/>
    </row>
    <row r="168" spans="1:36" s="30" customFormat="1" x14ac:dyDescent="0.3">
      <c r="B168" s="30" t="s">
        <v>267</v>
      </c>
      <c r="C168" s="30">
        <v>15000</v>
      </c>
      <c r="D168" s="30">
        <f>C168*1.03</f>
        <v>15450</v>
      </c>
      <c r="E168" s="30">
        <f t="shared" ref="E168:AG168" si="369">D168*1.03</f>
        <v>15913.5</v>
      </c>
      <c r="F168" s="30">
        <f t="shared" si="369"/>
        <v>16390.904999999999</v>
      </c>
      <c r="G168" s="30">
        <f t="shared" si="369"/>
        <v>16882.632149999998</v>
      </c>
      <c r="H168" s="30">
        <f t="shared" si="369"/>
        <v>17389.1111145</v>
      </c>
      <c r="I168" s="30">
        <f t="shared" si="369"/>
        <v>17910.784447934999</v>
      </c>
      <c r="J168" s="30">
        <f t="shared" si="369"/>
        <v>18448.10798137305</v>
      </c>
      <c r="K168" s="30">
        <f t="shared" si="369"/>
        <v>19001.551220814243</v>
      </c>
      <c r="L168" s="30">
        <f t="shared" si="369"/>
        <v>19571.597757438671</v>
      </c>
      <c r="M168" s="30">
        <f t="shared" si="369"/>
        <v>20158.745690161832</v>
      </c>
      <c r="N168" s="30">
        <f t="shared" si="369"/>
        <v>20763.508060866687</v>
      </c>
      <c r="O168" s="30">
        <f t="shared" si="369"/>
        <v>21386.413302692687</v>
      </c>
      <c r="P168" s="30">
        <f t="shared" si="369"/>
        <v>22028.005701773469</v>
      </c>
      <c r="Q168" s="30">
        <f t="shared" si="369"/>
        <v>22688.845872826674</v>
      </c>
      <c r="R168" s="30">
        <f t="shared" si="369"/>
        <v>23369.511249011473</v>
      </c>
      <c r="S168" s="30">
        <f t="shared" si="369"/>
        <v>24070.596586481817</v>
      </c>
      <c r="T168" s="30">
        <f t="shared" si="369"/>
        <v>24792.714484076274</v>
      </c>
      <c r="U168" s="30">
        <f t="shared" si="369"/>
        <v>25536.495918598564</v>
      </c>
      <c r="V168" s="30">
        <f t="shared" si="369"/>
        <v>26302.590796156521</v>
      </c>
      <c r="W168" s="30">
        <f t="shared" si="369"/>
        <v>27091.668520041218</v>
      </c>
      <c r="X168" s="30">
        <f t="shared" si="369"/>
        <v>27904.418575642456</v>
      </c>
      <c r="Y168" s="30">
        <f t="shared" si="369"/>
        <v>28741.551132911729</v>
      </c>
      <c r="Z168" s="30">
        <f t="shared" si="369"/>
        <v>29603.797666899081</v>
      </c>
      <c r="AA168" s="30">
        <f t="shared" si="369"/>
        <v>30491.911596906055</v>
      </c>
      <c r="AB168" s="30">
        <f t="shared" si="369"/>
        <v>31406.668944813238</v>
      </c>
      <c r="AC168" s="30">
        <f t="shared" si="369"/>
        <v>32348.869013157637</v>
      </c>
      <c r="AD168" s="30">
        <f t="shared" si="369"/>
        <v>33319.335083552367</v>
      </c>
      <c r="AE168" s="30">
        <f t="shared" si="369"/>
        <v>34318.915136058939</v>
      </c>
      <c r="AF168" s="30">
        <f t="shared" si="369"/>
        <v>35348.482590140709</v>
      </c>
      <c r="AG168" s="30">
        <f t="shared" si="369"/>
        <v>36408.937067844934</v>
      </c>
    </row>
    <row r="169" spans="1:36" s="30" customFormat="1" x14ac:dyDescent="0.3">
      <c r="B169" s="30" t="s">
        <v>268</v>
      </c>
      <c r="C169" s="30">
        <f>(C168/C166)*(C166-C167)</f>
        <v>0</v>
      </c>
      <c r="D169" s="30">
        <f t="shared" ref="D169:AG169" si="370">(D168/D166)*(D166-D167)</f>
        <v>1404.5454545454545</v>
      </c>
      <c r="E169" s="30">
        <f t="shared" si="370"/>
        <v>2893.3636363636365</v>
      </c>
      <c r="F169" s="30">
        <f t="shared" si="370"/>
        <v>4470.2468181818176</v>
      </c>
      <c r="G169" s="30">
        <f t="shared" si="370"/>
        <v>6139.1389636363629</v>
      </c>
      <c r="H169" s="30">
        <f t="shared" si="370"/>
        <v>7904.1414156818173</v>
      </c>
      <c r="I169" s="30">
        <f t="shared" si="370"/>
        <v>9769.5187897827273</v>
      </c>
      <c r="J169" s="30">
        <f t="shared" si="370"/>
        <v>11739.705079055577</v>
      </c>
      <c r="K169" s="30">
        <f t="shared" si="370"/>
        <v>13819.309978773994</v>
      </c>
      <c r="L169" s="30">
        <f t="shared" si="370"/>
        <v>16013.125437904366</v>
      </c>
      <c r="M169" s="30">
        <f t="shared" si="370"/>
        <v>18326.132445601666</v>
      </c>
      <c r="N169" s="30">
        <f t="shared" si="370"/>
        <v>20763.508060866687</v>
      </c>
      <c r="O169" s="30">
        <f t="shared" si="370"/>
        <v>1944.2193911538807</v>
      </c>
      <c r="P169" s="30">
        <f t="shared" si="370"/>
        <v>4005.0919457769942</v>
      </c>
      <c r="Q169" s="30">
        <f t="shared" si="370"/>
        <v>6187.8670562254574</v>
      </c>
      <c r="R169" s="30">
        <f t="shared" si="370"/>
        <v>8498.0040905496262</v>
      </c>
      <c r="S169" s="30">
        <f t="shared" si="370"/>
        <v>10941.180266582644</v>
      </c>
      <c r="T169" s="30">
        <f t="shared" si="370"/>
        <v>13523.298809496151</v>
      </c>
      <c r="U169" s="30">
        <f t="shared" si="370"/>
        <v>16250.497402744542</v>
      </c>
      <c r="V169" s="30">
        <f t="shared" si="370"/>
        <v>19129.156942659287</v>
      </c>
      <c r="W169" s="30">
        <f t="shared" si="370"/>
        <v>22165.910607306454</v>
      </c>
      <c r="X169" s="30">
        <f t="shared" si="370"/>
        <v>25367.653250584048</v>
      </c>
      <c r="Y169" s="30">
        <f t="shared" si="370"/>
        <v>28741.551132911729</v>
      </c>
      <c r="Z169" s="30">
        <f t="shared" si="370"/>
        <v>2691.2543333544618</v>
      </c>
      <c r="AA169" s="30">
        <f t="shared" si="370"/>
        <v>5543.9839267101916</v>
      </c>
      <c r="AB169" s="30">
        <f t="shared" si="370"/>
        <v>8565.4551667672476</v>
      </c>
      <c r="AC169" s="30">
        <f t="shared" si="370"/>
        <v>11763.225095693686</v>
      </c>
      <c r="AD169" s="30">
        <f t="shared" si="370"/>
        <v>15145.15231070562</v>
      </c>
      <c r="AE169" s="30">
        <f t="shared" si="370"/>
        <v>18719.408256032148</v>
      </c>
      <c r="AF169" s="30">
        <f t="shared" si="370"/>
        <v>22494.488920998632</v>
      </c>
      <c r="AG169" s="30">
        <f t="shared" si="370"/>
        <v>26479.226958432679</v>
      </c>
    </row>
    <row r="170" spans="1:36" x14ac:dyDescent="0.3">
      <c r="A170" t="s">
        <v>254</v>
      </c>
      <c r="B170" t="s">
        <v>265</v>
      </c>
      <c r="C170" s="42">
        <v>20</v>
      </c>
      <c r="D170">
        <v>20</v>
      </c>
      <c r="E170">
        <v>20</v>
      </c>
      <c r="F170" s="42">
        <v>20</v>
      </c>
      <c r="G170">
        <v>20</v>
      </c>
      <c r="H170">
        <v>20</v>
      </c>
      <c r="I170" s="42">
        <v>20</v>
      </c>
      <c r="J170">
        <v>20</v>
      </c>
      <c r="K170">
        <v>20</v>
      </c>
      <c r="L170" s="42">
        <v>20</v>
      </c>
      <c r="M170">
        <v>20</v>
      </c>
      <c r="N170">
        <v>20</v>
      </c>
      <c r="O170" s="42">
        <v>20</v>
      </c>
      <c r="P170">
        <v>20</v>
      </c>
      <c r="Q170">
        <v>20</v>
      </c>
      <c r="R170" s="42">
        <v>20</v>
      </c>
      <c r="S170">
        <v>20</v>
      </c>
      <c r="T170">
        <v>20</v>
      </c>
      <c r="U170" s="42">
        <v>20</v>
      </c>
      <c r="V170">
        <v>20</v>
      </c>
      <c r="W170">
        <v>20</v>
      </c>
      <c r="X170" s="42">
        <v>20</v>
      </c>
      <c r="Y170">
        <v>20</v>
      </c>
      <c r="Z170">
        <v>20</v>
      </c>
      <c r="AA170" s="42">
        <v>20</v>
      </c>
      <c r="AB170">
        <v>20</v>
      </c>
      <c r="AC170">
        <v>20</v>
      </c>
      <c r="AD170" s="42">
        <v>20</v>
      </c>
      <c r="AE170">
        <v>20</v>
      </c>
      <c r="AF170">
        <v>20</v>
      </c>
      <c r="AG170" s="42">
        <v>20</v>
      </c>
    </row>
    <row r="171" spans="1:36" x14ac:dyDescent="0.3">
      <c r="B171" t="s">
        <v>266</v>
      </c>
      <c r="C171" s="42">
        <v>1</v>
      </c>
      <c r="D171">
        <v>0</v>
      </c>
      <c r="E171">
        <v>19</v>
      </c>
      <c r="F171" s="42">
        <v>18</v>
      </c>
      <c r="G171" s="42">
        <v>17</v>
      </c>
      <c r="H171">
        <v>16</v>
      </c>
      <c r="I171" s="42">
        <v>15</v>
      </c>
      <c r="J171" s="42">
        <v>14</v>
      </c>
      <c r="K171">
        <v>13</v>
      </c>
      <c r="L171" s="42">
        <v>12</v>
      </c>
      <c r="M171" s="42">
        <v>11</v>
      </c>
      <c r="N171">
        <v>10</v>
      </c>
      <c r="O171" s="42">
        <v>9</v>
      </c>
      <c r="P171" s="42">
        <v>8</v>
      </c>
      <c r="Q171">
        <v>7</v>
      </c>
      <c r="R171" s="42">
        <v>6</v>
      </c>
      <c r="S171" s="42">
        <v>5</v>
      </c>
      <c r="T171">
        <v>4</v>
      </c>
      <c r="U171" s="42">
        <v>3</v>
      </c>
      <c r="V171" s="42">
        <v>2</v>
      </c>
      <c r="W171">
        <v>1</v>
      </c>
      <c r="X171" s="42">
        <v>0</v>
      </c>
      <c r="Y171" s="42">
        <v>19</v>
      </c>
      <c r="Z171" s="42">
        <v>18</v>
      </c>
      <c r="AA171" s="42">
        <v>17</v>
      </c>
      <c r="AB171" s="42">
        <v>16</v>
      </c>
      <c r="AC171" s="42">
        <v>15</v>
      </c>
      <c r="AD171" s="42">
        <v>14</v>
      </c>
      <c r="AE171" s="42">
        <v>13</v>
      </c>
      <c r="AF171" s="42">
        <v>12</v>
      </c>
      <c r="AG171" s="42">
        <v>11</v>
      </c>
    </row>
    <row r="172" spans="1:36" s="30" customFormat="1" x14ac:dyDescent="0.3">
      <c r="B172" s="30" t="s">
        <v>267</v>
      </c>
      <c r="C172" s="30">
        <v>1700</v>
      </c>
      <c r="D172" s="30">
        <f>C172*1.03</f>
        <v>1751</v>
      </c>
      <c r="E172" s="30">
        <f t="shared" ref="E172:AG172" si="371">D172*1.03</f>
        <v>1803.53</v>
      </c>
      <c r="F172" s="30">
        <f t="shared" si="371"/>
        <v>1857.6359</v>
      </c>
      <c r="G172" s="30">
        <f t="shared" si="371"/>
        <v>1913.364977</v>
      </c>
      <c r="H172" s="30">
        <f t="shared" si="371"/>
        <v>1970.7659263099999</v>
      </c>
      <c r="I172" s="30">
        <f t="shared" si="371"/>
        <v>2029.8889040992999</v>
      </c>
      <c r="J172" s="30">
        <f t="shared" si="371"/>
        <v>2090.785571222279</v>
      </c>
      <c r="K172" s="30">
        <f t="shared" si="371"/>
        <v>2153.5091383589474</v>
      </c>
      <c r="L172" s="30">
        <f t="shared" si="371"/>
        <v>2218.1144125097157</v>
      </c>
      <c r="M172" s="30">
        <f t="shared" si="371"/>
        <v>2284.6578448850073</v>
      </c>
      <c r="N172" s="30">
        <f t="shared" si="371"/>
        <v>2353.1975802315574</v>
      </c>
      <c r="O172" s="30">
        <f t="shared" si="371"/>
        <v>2423.7935076385043</v>
      </c>
      <c r="P172" s="30">
        <f t="shared" si="371"/>
        <v>2496.5073128676595</v>
      </c>
      <c r="Q172" s="30">
        <f t="shared" si="371"/>
        <v>2571.4025322536895</v>
      </c>
      <c r="R172" s="30">
        <f t="shared" si="371"/>
        <v>2648.5446082213002</v>
      </c>
      <c r="S172" s="30">
        <f t="shared" si="371"/>
        <v>2728.0009464679392</v>
      </c>
      <c r="T172" s="30">
        <f t="shared" si="371"/>
        <v>2809.8409748619774</v>
      </c>
      <c r="U172" s="30">
        <f t="shared" si="371"/>
        <v>2894.1362041078369</v>
      </c>
      <c r="V172" s="30">
        <f t="shared" si="371"/>
        <v>2980.9602902310721</v>
      </c>
      <c r="W172" s="30">
        <f t="shared" si="371"/>
        <v>3070.3890989380043</v>
      </c>
      <c r="X172" s="30">
        <f t="shared" si="371"/>
        <v>3162.5007719061446</v>
      </c>
      <c r="Y172" s="30">
        <f t="shared" si="371"/>
        <v>3257.375795063329</v>
      </c>
      <c r="Z172" s="30">
        <f t="shared" si="371"/>
        <v>3355.0970689152291</v>
      </c>
      <c r="AA172" s="30">
        <f t="shared" si="371"/>
        <v>3455.7499809826859</v>
      </c>
      <c r="AB172" s="30">
        <f t="shared" si="371"/>
        <v>3559.4224804121664</v>
      </c>
      <c r="AC172" s="30">
        <f t="shared" si="371"/>
        <v>3666.2051548245313</v>
      </c>
      <c r="AD172" s="30">
        <f t="shared" si="371"/>
        <v>3776.1913094692673</v>
      </c>
      <c r="AE172" s="30">
        <f t="shared" si="371"/>
        <v>3889.4770487533456</v>
      </c>
      <c r="AF172" s="30">
        <f t="shared" si="371"/>
        <v>4006.1613602159459</v>
      </c>
      <c r="AG172" s="30">
        <f t="shared" si="371"/>
        <v>4126.3462010224248</v>
      </c>
    </row>
    <row r="173" spans="1:36" s="30" customFormat="1" x14ac:dyDescent="0.3">
      <c r="B173" s="30" t="s">
        <v>268</v>
      </c>
      <c r="C173" s="30">
        <f>(C172/C170)*(C170-C171)</f>
        <v>1615</v>
      </c>
      <c r="D173" s="30">
        <f t="shared" ref="D173:AG173" si="372">(D172/D170)*(D170-D171)</f>
        <v>1751</v>
      </c>
      <c r="E173" s="30">
        <f t="shared" si="372"/>
        <v>90.176500000000004</v>
      </c>
      <c r="F173" s="30">
        <f t="shared" si="372"/>
        <v>185.76358999999999</v>
      </c>
      <c r="G173" s="30">
        <f t="shared" si="372"/>
        <v>287.00474654999999</v>
      </c>
      <c r="H173" s="30">
        <f t="shared" si="372"/>
        <v>394.15318526199997</v>
      </c>
      <c r="I173" s="30">
        <f t="shared" si="372"/>
        <v>507.47222602482498</v>
      </c>
      <c r="J173" s="30">
        <f t="shared" si="372"/>
        <v>627.23567136668362</v>
      </c>
      <c r="K173" s="30">
        <f t="shared" si="372"/>
        <v>753.7281984256316</v>
      </c>
      <c r="L173" s="30">
        <f t="shared" si="372"/>
        <v>887.24576500388628</v>
      </c>
      <c r="M173" s="30">
        <f t="shared" si="372"/>
        <v>1028.0960301982532</v>
      </c>
      <c r="N173" s="30">
        <f t="shared" si="372"/>
        <v>1176.5987901157787</v>
      </c>
      <c r="O173" s="30">
        <f t="shared" si="372"/>
        <v>1333.0864292011775</v>
      </c>
      <c r="P173" s="30">
        <f t="shared" si="372"/>
        <v>1497.9043877205959</v>
      </c>
      <c r="Q173" s="30">
        <f t="shared" si="372"/>
        <v>1671.4116459648981</v>
      </c>
      <c r="R173" s="30">
        <f t="shared" si="372"/>
        <v>1853.9812257549102</v>
      </c>
      <c r="S173" s="30">
        <f t="shared" si="372"/>
        <v>2046.0007098509545</v>
      </c>
      <c r="T173" s="30">
        <f t="shared" si="372"/>
        <v>2247.872779889582</v>
      </c>
      <c r="U173" s="30">
        <f t="shared" si="372"/>
        <v>2460.0157734916611</v>
      </c>
      <c r="V173" s="30">
        <f t="shared" si="372"/>
        <v>2682.8642612079652</v>
      </c>
      <c r="W173" s="30">
        <f t="shared" si="372"/>
        <v>2916.8696439911041</v>
      </c>
      <c r="X173" s="30">
        <f t="shared" si="372"/>
        <v>3162.5007719061441</v>
      </c>
      <c r="Y173" s="30">
        <f t="shared" si="372"/>
        <v>162.86878975316645</v>
      </c>
      <c r="Z173" s="30">
        <f t="shared" si="372"/>
        <v>335.50970689152291</v>
      </c>
      <c r="AA173" s="30">
        <f t="shared" si="372"/>
        <v>518.36249714740279</v>
      </c>
      <c r="AB173" s="30">
        <f t="shared" si="372"/>
        <v>711.88449608243332</v>
      </c>
      <c r="AC173" s="30">
        <f t="shared" si="372"/>
        <v>916.55128870613282</v>
      </c>
      <c r="AD173" s="30">
        <f t="shared" si="372"/>
        <v>1132.85739284078</v>
      </c>
      <c r="AE173" s="30">
        <f t="shared" si="372"/>
        <v>1361.316967063671</v>
      </c>
      <c r="AF173" s="30">
        <f t="shared" si="372"/>
        <v>1602.4645440863783</v>
      </c>
      <c r="AG173" s="30">
        <f t="shared" si="372"/>
        <v>1856.8557904600912</v>
      </c>
    </row>
    <row r="174" spans="1:36" x14ac:dyDescent="0.3">
      <c r="A174" t="s">
        <v>255</v>
      </c>
      <c r="B174" t="s">
        <v>265</v>
      </c>
      <c r="C174" s="42">
        <v>9</v>
      </c>
      <c r="D174">
        <v>9</v>
      </c>
      <c r="E174">
        <v>9</v>
      </c>
      <c r="F174" s="42">
        <v>9</v>
      </c>
      <c r="G174">
        <v>9</v>
      </c>
      <c r="H174">
        <v>9</v>
      </c>
      <c r="I174" s="42">
        <v>9</v>
      </c>
      <c r="J174">
        <v>9</v>
      </c>
      <c r="K174">
        <v>9</v>
      </c>
      <c r="L174" s="42">
        <v>9</v>
      </c>
      <c r="M174">
        <v>9</v>
      </c>
      <c r="N174">
        <v>9</v>
      </c>
      <c r="O174" s="42">
        <v>9</v>
      </c>
      <c r="P174">
        <v>9</v>
      </c>
      <c r="Q174">
        <v>9</v>
      </c>
      <c r="R174" s="42">
        <v>9</v>
      </c>
      <c r="S174">
        <v>9</v>
      </c>
      <c r="T174">
        <v>9</v>
      </c>
      <c r="U174" s="42">
        <v>9</v>
      </c>
      <c r="V174">
        <v>9</v>
      </c>
      <c r="W174">
        <v>9</v>
      </c>
      <c r="X174" s="42">
        <v>9</v>
      </c>
      <c r="Y174">
        <v>9</v>
      </c>
      <c r="Z174">
        <v>9</v>
      </c>
      <c r="AA174" s="42">
        <v>9</v>
      </c>
      <c r="AB174">
        <v>9</v>
      </c>
      <c r="AC174">
        <v>9</v>
      </c>
      <c r="AD174" s="42">
        <v>9</v>
      </c>
      <c r="AE174">
        <v>9</v>
      </c>
      <c r="AF174">
        <v>9</v>
      </c>
      <c r="AG174" s="42">
        <v>9</v>
      </c>
    </row>
    <row r="175" spans="1:36" x14ac:dyDescent="0.3">
      <c r="B175" t="s">
        <v>266</v>
      </c>
      <c r="C175" s="42">
        <v>0</v>
      </c>
      <c r="D175">
        <v>9</v>
      </c>
      <c r="E175">
        <v>8</v>
      </c>
      <c r="F175" s="42">
        <v>7</v>
      </c>
      <c r="G175" s="42">
        <v>6</v>
      </c>
      <c r="H175" s="42">
        <v>5</v>
      </c>
      <c r="I175" s="42">
        <v>4</v>
      </c>
      <c r="J175" s="42">
        <v>3</v>
      </c>
      <c r="K175" s="42">
        <v>2</v>
      </c>
      <c r="L175" s="42">
        <v>1</v>
      </c>
      <c r="M175" s="42">
        <v>0</v>
      </c>
      <c r="N175">
        <v>8</v>
      </c>
      <c r="O175" s="42">
        <v>7</v>
      </c>
      <c r="P175" s="42">
        <v>6</v>
      </c>
      <c r="Q175" s="42">
        <v>5</v>
      </c>
      <c r="R175" s="42">
        <v>4</v>
      </c>
      <c r="S175" s="42">
        <v>3</v>
      </c>
      <c r="T175" s="42">
        <v>2</v>
      </c>
      <c r="U175" s="42">
        <v>1</v>
      </c>
      <c r="V175" s="42">
        <v>0</v>
      </c>
      <c r="W175">
        <v>8</v>
      </c>
      <c r="X175" s="42">
        <v>7</v>
      </c>
      <c r="Y175" s="42">
        <v>6</v>
      </c>
      <c r="Z175" s="42">
        <v>5</v>
      </c>
      <c r="AA175" s="42">
        <v>4</v>
      </c>
      <c r="AB175" s="42">
        <v>3</v>
      </c>
      <c r="AC175" s="42">
        <v>2</v>
      </c>
      <c r="AD175" s="42">
        <v>1</v>
      </c>
      <c r="AE175" s="42">
        <v>0</v>
      </c>
      <c r="AF175" s="42">
        <v>8</v>
      </c>
      <c r="AG175" s="42">
        <v>7</v>
      </c>
    </row>
    <row r="176" spans="1:36" s="30" customFormat="1" x14ac:dyDescent="0.3">
      <c r="B176" s="30" t="s">
        <v>267</v>
      </c>
      <c r="C176" s="30">
        <v>10000</v>
      </c>
      <c r="D176" s="30">
        <f>C176*1.03</f>
        <v>10300</v>
      </c>
      <c r="E176" s="30">
        <f t="shared" ref="E176:AG176" si="373">D176*1.03</f>
        <v>10609</v>
      </c>
      <c r="F176" s="30">
        <f t="shared" si="373"/>
        <v>10927.27</v>
      </c>
      <c r="G176" s="30">
        <f t="shared" si="373"/>
        <v>11255.088100000001</v>
      </c>
      <c r="H176" s="30">
        <f t="shared" si="373"/>
        <v>11592.740743</v>
      </c>
      <c r="I176" s="30">
        <f t="shared" si="373"/>
        <v>11940.52296529</v>
      </c>
      <c r="J176" s="30">
        <f t="shared" si="373"/>
        <v>12298.7386542487</v>
      </c>
      <c r="K176" s="30">
        <f t="shared" si="373"/>
        <v>12667.700813876161</v>
      </c>
      <c r="L176" s="30">
        <f t="shared" si="373"/>
        <v>13047.731838292446</v>
      </c>
      <c r="M176" s="30">
        <f t="shared" si="373"/>
        <v>13439.163793441219</v>
      </c>
      <c r="N176" s="30">
        <f t="shared" si="373"/>
        <v>13842.338707244457</v>
      </c>
      <c r="O176" s="30">
        <f t="shared" si="373"/>
        <v>14257.60886846179</v>
      </c>
      <c r="P176" s="30">
        <f t="shared" si="373"/>
        <v>14685.337134515645</v>
      </c>
      <c r="Q176" s="30">
        <f t="shared" si="373"/>
        <v>15125.897248551115</v>
      </c>
      <c r="R176" s="30">
        <f t="shared" si="373"/>
        <v>15579.67416600765</v>
      </c>
      <c r="S176" s="30">
        <f t="shared" si="373"/>
        <v>16047.06439098788</v>
      </c>
      <c r="T176" s="30">
        <f t="shared" si="373"/>
        <v>16528.476322717517</v>
      </c>
      <c r="U176" s="30">
        <f t="shared" si="373"/>
        <v>17024.330612399044</v>
      </c>
      <c r="V176" s="30">
        <f t="shared" si="373"/>
        <v>17535.060530771018</v>
      </c>
      <c r="W176" s="30">
        <f t="shared" si="373"/>
        <v>18061.11234669415</v>
      </c>
      <c r="X176" s="30">
        <f t="shared" si="373"/>
        <v>18602.945717094975</v>
      </c>
      <c r="Y176" s="30">
        <f t="shared" si="373"/>
        <v>19161.034088607827</v>
      </c>
      <c r="Z176" s="30">
        <f t="shared" si="373"/>
        <v>19735.865111266063</v>
      </c>
      <c r="AA176" s="30">
        <f t="shared" si="373"/>
        <v>20327.941064604045</v>
      </c>
      <c r="AB176" s="30">
        <f t="shared" si="373"/>
        <v>20937.779296542169</v>
      </c>
      <c r="AC176" s="30">
        <f t="shared" si="373"/>
        <v>21565.912675438434</v>
      </c>
      <c r="AD176" s="30">
        <f t="shared" si="373"/>
        <v>22212.890055701588</v>
      </c>
      <c r="AE176" s="30">
        <f t="shared" si="373"/>
        <v>22879.276757372634</v>
      </c>
      <c r="AF176" s="30">
        <f t="shared" si="373"/>
        <v>23565.655060093814</v>
      </c>
      <c r="AG176" s="30">
        <f t="shared" si="373"/>
        <v>24272.624711896628</v>
      </c>
    </row>
    <row r="177" spans="1:39" s="30" customFormat="1" x14ac:dyDescent="0.3">
      <c r="B177" s="30" t="s">
        <v>268</v>
      </c>
      <c r="C177" s="30">
        <f>(C176/C174)*(C174-C175)</f>
        <v>10000</v>
      </c>
      <c r="D177" s="30">
        <f t="shared" ref="D177:AG177" si="374">(D176/D174)*(D174-D175)</f>
        <v>0</v>
      </c>
      <c r="E177" s="30">
        <f t="shared" si="374"/>
        <v>1178.7777777777778</v>
      </c>
      <c r="F177" s="30">
        <f t="shared" si="374"/>
        <v>2428.2822222222221</v>
      </c>
      <c r="G177" s="30">
        <f t="shared" si="374"/>
        <v>3751.6960333333336</v>
      </c>
      <c r="H177" s="30">
        <f t="shared" si="374"/>
        <v>5152.3292191111113</v>
      </c>
      <c r="I177" s="30">
        <f t="shared" si="374"/>
        <v>6633.6238696055552</v>
      </c>
      <c r="J177" s="30">
        <f t="shared" si="374"/>
        <v>8199.1591028324674</v>
      </c>
      <c r="K177" s="30">
        <f t="shared" si="374"/>
        <v>9852.6561885703468</v>
      </c>
      <c r="L177" s="30">
        <f t="shared" si="374"/>
        <v>11597.983856259953</v>
      </c>
      <c r="M177" s="30">
        <f t="shared" si="374"/>
        <v>13439.163793441219</v>
      </c>
      <c r="N177" s="30">
        <f t="shared" si="374"/>
        <v>1538.037634138273</v>
      </c>
      <c r="O177" s="30">
        <f t="shared" si="374"/>
        <v>3168.3575263248422</v>
      </c>
      <c r="P177" s="30">
        <f t="shared" si="374"/>
        <v>4895.1123781718816</v>
      </c>
      <c r="Q177" s="30">
        <f t="shared" si="374"/>
        <v>6722.6209993560515</v>
      </c>
      <c r="R177" s="30">
        <f t="shared" si="374"/>
        <v>8655.3745366709172</v>
      </c>
      <c r="S177" s="30">
        <f t="shared" si="374"/>
        <v>10698.042927325254</v>
      </c>
      <c r="T177" s="30">
        <f t="shared" si="374"/>
        <v>12855.481584335848</v>
      </c>
      <c r="U177" s="30">
        <f t="shared" si="374"/>
        <v>15132.738322132484</v>
      </c>
      <c r="V177" s="30">
        <f t="shared" si="374"/>
        <v>17535.060530771018</v>
      </c>
      <c r="W177" s="30">
        <f t="shared" si="374"/>
        <v>2006.7902607437945</v>
      </c>
      <c r="X177" s="30">
        <f t="shared" si="374"/>
        <v>4133.9879371322168</v>
      </c>
      <c r="Y177" s="30">
        <f t="shared" si="374"/>
        <v>6387.0113628692752</v>
      </c>
      <c r="Z177" s="30">
        <f t="shared" si="374"/>
        <v>8771.4956050071396</v>
      </c>
      <c r="AA177" s="30">
        <f t="shared" si="374"/>
        <v>11293.300591446692</v>
      </c>
      <c r="AB177" s="30">
        <f t="shared" si="374"/>
        <v>13958.519531028112</v>
      </c>
      <c r="AC177" s="30">
        <f t="shared" si="374"/>
        <v>16773.487636452119</v>
      </c>
      <c r="AD177" s="30">
        <f t="shared" si="374"/>
        <v>19744.791160623634</v>
      </c>
      <c r="AE177" s="30">
        <f t="shared" si="374"/>
        <v>22879.276757372634</v>
      </c>
      <c r="AF177" s="30">
        <f t="shared" si="374"/>
        <v>2618.4061177882013</v>
      </c>
      <c r="AG177" s="30">
        <f t="shared" si="374"/>
        <v>5393.9166026436951</v>
      </c>
    </row>
    <row r="178" spans="1:39" x14ac:dyDescent="0.3">
      <c r="A178" t="s">
        <v>256</v>
      </c>
      <c r="B178" t="s">
        <v>265</v>
      </c>
      <c r="C178" s="42">
        <v>12</v>
      </c>
      <c r="D178">
        <v>12</v>
      </c>
      <c r="E178">
        <v>12</v>
      </c>
      <c r="F178" s="42">
        <v>12</v>
      </c>
      <c r="G178">
        <v>12</v>
      </c>
      <c r="H178">
        <v>12</v>
      </c>
      <c r="I178" s="42">
        <v>12</v>
      </c>
      <c r="J178">
        <v>12</v>
      </c>
      <c r="K178">
        <v>12</v>
      </c>
      <c r="L178" s="42">
        <v>12</v>
      </c>
      <c r="M178">
        <v>12</v>
      </c>
      <c r="N178">
        <v>12</v>
      </c>
      <c r="O178" s="42">
        <v>12</v>
      </c>
      <c r="P178">
        <v>12</v>
      </c>
      <c r="Q178">
        <v>12</v>
      </c>
      <c r="R178" s="42">
        <v>12</v>
      </c>
      <c r="S178">
        <v>12</v>
      </c>
      <c r="T178">
        <v>12</v>
      </c>
      <c r="U178" s="42">
        <v>12</v>
      </c>
      <c r="V178">
        <v>12</v>
      </c>
      <c r="W178">
        <v>12</v>
      </c>
      <c r="X178" s="42">
        <v>12</v>
      </c>
      <c r="Y178">
        <v>12</v>
      </c>
      <c r="Z178">
        <v>12</v>
      </c>
      <c r="AA178" s="42">
        <v>12</v>
      </c>
      <c r="AB178">
        <v>12</v>
      </c>
      <c r="AC178">
        <v>12</v>
      </c>
      <c r="AD178" s="42">
        <v>12</v>
      </c>
      <c r="AE178">
        <v>12</v>
      </c>
      <c r="AF178">
        <v>12</v>
      </c>
      <c r="AG178" s="42">
        <v>12</v>
      </c>
    </row>
    <row r="179" spans="1:39" x14ac:dyDescent="0.3">
      <c r="B179" t="s">
        <v>266</v>
      </c>
      <c r="C179" s="42">
        <v>0</v>
      </c>
      <c r="D179">
        <v>11</v>
      </c>
      <c r="E179">
        <v>10</v>
      </c>
      <c r="F179" s="42">
        <v>9</v>
      </c>
      <c r="G179" s="42">
        <v>8</v>
      </c>
      <c r="H179" s="42">
        <v>7</v>
      </c>
      <c r="I179" s="42">
        <v>6</v>
      </c>
      <c r="J179" s="42">
        <v>5</v>
      </c>
      <c r="K179" s="42">
        <v>4</v>
      </c>
      <c r="L179" s="42">
        <v>3</v>
      </c>
      <c r="M179" s="42">
        <v>2</v>
      </c>
      <c r="N179" s="42">
        <v>1</v>
      </c>
      <c r="O179" s="42">
        <v>0</v>
      </c>
      <c r="P179">
        <v>11</v>
      </c>
      <c r="Q179">
        <v>10</v>
      </c>
      <c r="R179" s="42">
        <v>9</v>
      </c>
      <c r="S179" s="42">
        <v>8</v>
      </c>
      <c r="T179" s="42">
        <v>7</v>
      </c>
      <c r="U179" s="42">
        <v>6</v>
      </c>
      <c r="V179" s="42">
        <v>5</v>
      </c>
      <c r="W179" s="42">
        <v>4</v>
      </c>
      <c r="X179" s="42">
        <v>3</v>
      </c>
      <c r="Y179" s="42">
        <v>2</v>
      </c>
      <c r="Z179" s="42">
        <v>1</v>
      </c>
      <c r="AA179" s="42">
        <v>0</v>
      </c>
      <c r="AB179">
        <v>11</v>
      </c>
      <c r="AC179">
        <v>10</v>
      </c>
      <c r="AD179" s="42">
        <v>9</v>
      </c>
      <c r="AE179" s="42">
        <v>8</v>
      </c>
      <c r="AF179" s="42">
        <v>7</v>
      </c>
      <c r="AG179" s="42">
        <v>6</v>
      </c>
      <c r="AH179" s="42"/>
      <c r="AI179" s="42"/>
      <c r="AJ179" s="42"/>
      <c r="AK179" s="42"/>
      <c r="AL179" s="42"/>
      <c r="AM179" s="42"/>
    </row>
    <row r="180" spans="1:39" s="30" customFormat="1" x14ac:dyDescent="0.3">
      <c r="B180" s="30" t="s">
        <v>267</v>
      </c>
      <c r="C180" s="30">
        <v>18000</v>
      </c>
      <c r="D180" s="30">
        <f>C180*1.03</f>
        <v>18540</v>
      </c>
      <c r="E180" s="30">
        <f t="shared" ref="E180:AG180" si="375">D180*1.03</f>
        <v>19096.2</v>
      </c>
      <c r="F180" s="30">
        <f t="shared" si="375"/>
        <v>19669.086000000003</v>
      </c>
      <c r="G180" s="30">
        <f t="shared" si="375"/>
        <v>20259.158580000003</v>
      </c>
      <c r="H180" s="30">
        <f t="shared" si="375"/>
        <v>20866.933337400005</v>
      </c>
      <c r="I180" s="30">
        <f t="shared" si="375"/>
        <v>21492.941337522007</v>
      </c>
      <c r="J180" s="30">
        <f t="shared" si="375"/>
        <v>22137.729577647668</v>
      </c>
      <c r="K180" s="30">
        <f t="shared" si="375"/>
        <v>22801.861464977097</v>
      </c>
      <c r="L180" s="30">
        <f t="shared" si="375"/>
        <v>23485.917308926411</v>
      </c>
      <c r="M180" s="30">
        <f t="shared" si="375"/>
        <v>24190.494828194205</v>
      </c>
      <c r="N180" s="30">
        <f t="shared" si="375"/>
        <v>24916.209673040034</v>
      </c>
      <c r="O180" s="30">
        <f t="shared" si="375"/>
        <v>25663.695963231236</v>
      </c>
      <c r="P180" s="30">
        <f t="shared" si="375"/>
        <v>26433.606842128174</v>
      </c>
      <c r="Q180" s="30">
        <f t="shared" si="375"/>
        <v>27226.615047392021</v>
      </c>
      <c r="R180" s="30">
        <f t="shared" si="375"/>
        <v>28043.413498813781</v>
      </c>
      <c r="S180" s="30">
        <f t="shared" si="375"/>
        <v>28884.715903778197</v>
      </c>
      <c r="T180" s="30">
        <f t="shared" si="375"/>
        <v>29751.257380891544</v>
      </c>
      <c r="U180" s="30">
        <f t="shared" si="375"/>
        <v>30643.79510231829</v>
      </c>
      <c r="V180" s="30">
        <f t="shared" si="375"/>
        <v>31563.108955387841</v>
      </c>
      <c r="W180" s="30">
        <f t="shared" si="375"/>
        <v>32510.002224049476</v>
      </c>
      <c r="X180" s="30">
        <f t="shared" si="375"/>
        <v>33485.30229077096</v>
      </c>
      <c r="Y180" s="30">
        <f t="shared" si="375"/>
        <v>34489.861359494091</v>
      </c>
      <c r="Z180" s="30">
        <f t="shared" si="375"/>
        <v>35524.557200278912</v>
      </c>
      <c r="AA180" s="30">
        <f t="shared" si="375"/>
        <v>36590.293916287279</v>
      </c>
      <c r="AB180" s="30">
        <f t="shared" si="375"/>
        <v>37688.002733775895</v>
      </c>
      <c r="AC180" s="30">
        <f t="shared" si="375"/>
        <v>38818.642815789171</v>
      </c>
      <c r="AD180" s="30">
        <f t="shared" si="375"/>
        <v>39983.202100262846</v>
      </c>
      <c r="AE180" s="30">
        <f t="shared" si="375"/>
        <v>41182.698163270732</v>
      </c>
      <c r="AF180" s="30">
        <f t="shared" si="375"/>
        <v>42418.179108168857</v>
      </c>
      <c r="AG180" s="30">
        <f t="shared" si="375"/>
        <v>43690.724481413927</v>
      </c>
    </row>
    <row r="181" spans="1:39" s="30" customFormat="1" x14ac:dyDescent="0.3">
      <c r="B181" s="30" t="s">
        <v>268</v>
      </c>
      <c r="C181" s="30">
        <f>(C180/C178)*(C178-C179)</f>
        <v>18000</v>
      </c>
      <c r="D181" s="30">
        <f t="shared" ref="D181:AG181" si="376">(D180/D178)*(D178-D179)</f>
        <v>1545</v>
      </c>
      <c r="E181" s="30">
        <f t="shared" si="376"/>
        <v>3182.7000000000003</v>
      </c>
      <c r="F181" s="30">
        <f t="shared" si="376"/>
        <v>4917.2715000000007</v>
      </c>
      <c r="G181" s="30">
        <f t="shared" si="376"/>
        <v>6753.0528600000007</v>
      </c>
      <c r="H181" s="30">
        <f t="shared" si="376"/>
        <v>8694.5555572500016</v>
      </c>
      <c r="I181" s="30">
        <f t="shared" si="376"/>
        <v>10746.470668761003</v>
      </c>
      <c r="J181" s="30">
        <f t="shared" si="376"/>
        <v>12913.675586961141</v>
      </c>
      <c r="K181" s="30">
        <f t="shared" si="376"/>
        <v>15201.240976651397</v>
      </c>
      <c r="L181" s="30">
        <f t="shared" si="376"/>
        <v>17614.437981694809</v>
      </c>
      <c r="M181" s="30">
        <f t="shared" si="376"/>
        <v>20158.745690161839</v>
      </c>
      <c r="N181" s="30">
        <f t="shared" si="376"/>
        <v>22839.858866953364</v>
      </c>
      <c r="O181" s="30">
        <f t="shared" si="376"/>
        <v>25663.695963231236</v>
      </c>
      <c r="P181" s="30">
        <f t="shared" si="376"/>
        <v>2202.8005701773477</v>
      </c>
      <c r="Q181" s="30">
        <f t="shared" si="376"/>
        <v>4537.7691745653365</v>
      </c>
      <c r="R181" s="30">
        <f t="shared" si="376"/>
        <v>7010.8533747034453</v>
      </c>
      <c r="S181" s="30">
        <f t="shared" si="376"/>
        <v>9628.2386345927316</v>
      </c>
      <c r="T181" s="30">
        <f t="shared" si="376"/>
        <v>12396.357242038142</v>
      </c>
      <c r="U181" s="30">
        <f t="shared" si="376"/>
        <v>15321.897551159145</v>
      </c>
      <c r="V181" s="30">
        <f t="shared" si="376"/>
        <v>18411.813557309571</v>
      </c>
      <c r="W181" s="30">
        <f t="shared" si="376"/>
        <v>21673.334816032984</v>
      </c>
      <c r="X181" s="30">
        <f t="shared" si="376"/>
        <v>25113.976718078222</v>
      </c>
      <c r="Y181" s="30">
        <f t="shared" si="376"/>
        <v>28741.55113291174</v>
      </c>
      <c r="Z181" s="30">
        <f t="shared" si="376"/>
        <v>32564.177433589004</v>
      </c>
      <c r="AA181" s="30">
        <f t="shared" si="376"/>
        <v>36590.293916287279</v>
      </c>
      <c r="AB181" s="30">
        <f t="shared" si="376"/>
        <v>3140.6668944813246</v>
      </c>
      <c r="AC181" s="30">
        <f t="shared" si="376"/>
        <v>6469.7738026315283</v>
      </c>
      <c r="AD181" s="30">
        <f t="shared" si="376"/>
        <v>9995.8005250657116</v>
      </c>
      <c r="AE181" s="30">
        <f t="shared" si="376"/>
        <v>13727.566054423578</v>
      </c>
      <c r="AF181" s="30">
        <f t="shared" si="376"/>
        <v>17674.241295070358</v>
      </c>
      <c r="AG181" s="30">
        <f t="shared" si="376"/>
        <v>21845.362240706963</v>
      </c>
    </row>
    <row r="182" spans="1:39" x14ac:dyDescent="0.3">
      <c r="A182" t="s">
        <v>257</v>
      </c>
      <c r="B182" t="s">
        <v>265</v>
      </c>
      <c r="C182" s="42">
        <v>15</v>
      </c>
      <c r="D182">
        <v>15</v>
      </c>
      <c r="E182">
        <v>15</v>
      </c>
      <c r="F182" s="42">
        <v>15</v>
      </c>
      <c r="G182">
        <v>15</v>
      </c>
      <c r="H182">
        <v>15</v>
      </c>
      <c r="I182" s="42">
        <v>15</v>
      </c>
      <c r="J182">
        <v>15</v>
      </c>
      <c r="K182">
        <v>15</v>
      </c>
      <c r="L182" s="42">
        <v>15</v>
      </c>
      <c r="M182">
        <v>15</v>
      </c>
      <c r="N182">
        <v>15</v>
      </c>
      <c r="O182" s="42">
        <v>15</v>
      </c>
      <c r="P182">
        <v>15</v>
      </c>
      <c r="Q182">
        <v>15</v>
      </c>
      <c r="R182" s="42">
        <v>15</v>
      </c>
      <c r="S182">
        <v>15</v>
      </c>
      <c r="T182">
        <v>15</v>
      </c>
      <c r="U182" s="42">
        <v>15</v>
      </c>
      <c r="V182">
        <v>15</v>
      </c>
      <c r="W182">
        <v>15</v>
      </c>
      <c r="X182" s="42">
        <v>15</v>
      </c>
      <c r="Y182">
        <v>15</v>
      </c>
      <c r="Z182">
        <v>15</v>
      </c>
      <c r="AA182" s="42">
        <v>15</v>
      </c>
      <c r="AB182">
        <v>15</v>
      </c>
      <c r="AC182">
        <v>15</v>
      </c>
      <c r="AD182" s="42">
        <v>15</v>
      </c>
      <c r="AE182">
        <v>15</v>
      </c>
      <c r="AF182">
        <v>15</v>
      </c>
      <c r="AG182" s="42">
        <v>15</v>
      </c>
    </row>
    <row r="183" spans="1:39" x14ac:dyDescent="0.3">
      <c r="B183" t="s">
        <v>266</v>
      </c>
      <c r="C183" s="42">
        <v>5</v>
      </c>
      <c r="D183">
        <v>4</v>
      </c>
      <c r="E183">
        <v>3</v>
      </c>
      <c r="F183" s="42">
        <v>2</v>
      </c>
      <c r="G183" s="42">
        <v>1</v>
      </c>
      <c r="H183" s="42">
        <v>0</v>
      </c>
      <c r="I183" s="42">
        <v>14</v>
      </c>
      <c r="J183" s="42">
        <v>13</v>
      </c>
      <c r="K183" s="42">
        <v>12</v>
      </c>
      <c r="L183" s="42">
        <v>11</v>
      </c>
      <c r="M183" s="42">
        <v>10</v>
      </c>
      <c r="N183" s="42">
        <v>9</v>
      </c>
      <c r="O183" s="42">
        <v>8</v>
      </c>
      <c r="P183" s="42">
        <v>7</v>
      </c>
      <c r="Q183" s="42">
        <v>6</v>
      </c>
      <c r="R183" s="42">
        <v>5</v>
      </c>
      <c r="S183" s="42">
        <v>4</v>
      </c>
      <c r="T183" s="42">
        <v>3</v>
      </c>
      <c r="U183" s="42">
        <v>2</v>
      </c>
      <c r="V183" s="42">
        <v>1</v>
      </c>
      <c r="W183" s="42">
        <v>0</v>
      </c>
      <c r="X183" s="42">
        <v>14</v>
      </c>
      <c r="Y183" s="42">
        <v>13</v>
      </c>
      <c r="Z183" s="42">
        <v>12</v>
      </c>
      <c r="AA183" s="42">
        <v>11</v>
      </c>
      <c r="AB183" s="42">
        <v>10</v>
      </c>
      <c r="AC183" s="42">
        <v>9</v>
      </c>
      <c r="AD183" s="42">
        <v>8</v>
      </c>
      <c r="AE183" s="42">
        <v>7</v>
      </c>
      <c r="AF183" s="42">
        <v>6</v>
      </c>
      <c r="AG183" s="42">
        <v>5</v>
      </c>
    </row>
    <row r="184" spans="1:39" s="30" customFormat="1" x14ac:dyDescent="0.3">
      <c r="B184" s="30" t="s">
        <v>267</v>
      </c>
      <c r="C184" s="30">
        <v>2000</v>
      </c>
      <c r="D184" s="30">
        <f>C184*1.03</f>
        <v>2060</v>
      </c>
      <c r="E184" s="30">
        <f t="shared" ref="E184:AG184" si="377">D184*1.03</f>
        <v>2121.8000000000002</v>
      </c>
      <c r="F184" s="30">
        <f t="shared" si="377"/>
        <v>2185.4540000000002</v>
      </c>
      <c r="G184" s="30">
        <f t="shared" si="377"/>
        <v>2251.0176200000001</v>
      </c>
      <c r="H184" s="30">
        <f t="shared" si="377"/>
        <v>2318.5481486000003</v>
      </c>
      <c r="I184" s="30">
        <f t="shared" si="377"/>
        <v>2388.1045930580003</v>
      </c>
      <c r="J184" s="30">
        <f t="shared" si="377"/>
        <v>2459.7477308497405</v>
      </c>
      <c r="K184" s="30">
        <f t="shared" si="377"/>
        <v>2533.5401627752326</v>
      </c>
      <c r="L184" s="30">
        <f t="shared" si="377"/>
        <v>2609.5463676584895</v>
      </c>
      <c r="M184" s="30">
        <f t="shared" si="377"/>
        <v>2687.8327586882442</v>
      </c>
      <c r="N184" s="30">
        <f t="shared" si="377"/>
        <v>2768.4677414488915</v>
      </c>
      <c r="O184" s="30">
        <f t="shared" si="377"/>
        <v>2851.5217736923582</v>
      </c>
      <c r="P184" s="30">
        <f t="shared" si="377"/>
        <v>2937.0674269031292</v>
      </c>
      <c r="Q184" s="30">
        <f t="shared" si="377"/>
        <v>3025.1794497102233</v>
      </c>
      <c r="R184" s="30">
        <f t="shared" si="377"/>
        <v>3115.9348332015302</v>
      </c>
      <c r="S184" s="30">
        <f t="shared" si="377"/>
        <v>3209.412878197576</v>
      </c>
      <c r="T184" s="30">
        <f t="shared" si="377"/>
        <v>3305.6952645435035</v>
      </c>
      <c r="U184" s="30">
        <f t="shared" si="377"/>
        <v>3404.8661224798088</v>
      </c>
      <c r="V184" s="30">
        <f t="shared" si="377"/>
        <v>3507.0121061542031</v>
      </c>
      <c r="W184" s="30">
        <f t="shared" si="377"/>
        <v>3612.2224693388293</v>
      </c>
      <c r="X184" s="30">
        <f t="shared" si="377"/>
        <v>3720.5891434189944</v>
      </c>
      <c r="Y184" s="30">
        <f t="shared" si="377"/>
        <v>3832.2068177215642</v>
      </c>
      <c r="Z184" s="30">
        <f t="shared" si="377"/>
        <v>3947.1730222532115</v>
      </c>
      <c r="AA184" s="30">
        <f t="shared" si="377"/>
        <v>4065.588212920808</v>
      </c>
      <c r="AB184" s="30">
        <f t="shared" si="377"/>
        <v>4187.5558593084324</v>
      </c>
      <c r="AC184" s="30">
        <f t="shared" si="377"/>
        <v>4313.1825350876852</v>
      </c>
      <c r="AD184" s="30">
        <f t="shared" si="377"/>
        <v>4442.5780111403155</v>
      </c>
      <c r="AE184" s="30">
        <f t="shared" si="377"/>
        <v>4575.8553514745254</v>
      </c>
      <c r="AF184" s="30">
        <f t="shared" si="377"/>
        <v>4713.1310120187609</v>
      </c>
      <c r="AG184" s="30">
        <f t="shared" si="377"/>
        <v>4854.5249423793239</v>
      </c>
    </row>
    <row r="185" spans="1:39" s="30" customFormat="1" x14ac:dyDescent="0.3">
      <c r="B185" s="30" t="s">
        <v>268</v>
      </c>
      <c r="C185" s="30">
        <f>(C184/C182)*(C182-C183)</f>
        <v>1333.3333333333335</v>
      </c>
      <c r="D185" s="30">
        <f t="shared" ref="D185:AG185" si="378">(D184/D182)*(D182-D183)</f>
        <v>1510.6666666666667</v>
      </c>
      <c r="E185" s="30">
        <f t="shared" si="378"/>
        <v>1697.44</v>
      </c>
      <c r="F185" s="30">
        <f t="shared" si="378"/>
        <v>1894.0601333333334</v>
      </c>
      <c r="G185" s="30">
        <f t="shared" si="378"/>
        <v>2100.949778666667</v>
      </c>
      <c r="H185" s="30">
        <f t="shared" si="378"/>
        <v>2318.5481486000003</v>
      </c>
      <c r="I185" s="30">
        <f t="shared" si="378"/>
        <v>159.20697287053335</v>
      </c>
      <c r="J185" s="30">
        <f t="shared" si="378"/>
        <v>327.96636411329871</v>
      </c>
      <c r="K185" s="30">
        <f t="shared" si="378"/>
        <v>506.70803255504654</v>
      </c>
      <c r="L185" s="30">
        <f t="shared" si="378"/>
        <v>695.87903137559726</v>
      </c>
      <c r="M185" s="30">
        <f t="shared" si="378"/>
        <v>895.94425289608137</v>
      </c>
      <c r="N185" s="30">
        <f t="shared" si="378"/>
        <v>1107.3870965795566</v>
      </c>
      <c r="O185" s="30">
        <f t="shared" si="378"/>
        <v>1330.7101610564339</v>
      </c>
      <c r="P185" s="30">
        <f t="shared" si="378"/>
        <v>1566.4359610150022</v>
      </c>
      <c r="Q185" s="30">
        <f t="shared" si="378"/>
        <v>1815.107669826134</v>
      </c>
      <c r="R185" s="30">
        <f t="shared" si="378"/>
        <v>2077.28988880102</v>
      </c>
      <c r="S185" s="30">
        <f t="shared" si="378"/>
        <v>2353.5694440115558</v>
      </c>
      <c r="T185" s="30">
        <f t="shared" si="378"/>
        <v>2644.5562116348028</v>
      </c>
      <c r="U185" s="30">
        <f t="shared" si="378"/>
        <v>2950.8839728158341</v>
      </c>
      <c r="V185" s="30">
        <f t="shared" si="378"/>
        <v>3273.2112990772562</v>
      </c>
      <c r="W185" s="30">
        <f t="shared" si="378"/>
        <v>3612.2224693388293</v>
      </c>
      <c r="X185" s="30">
        <f t="shared" si="378"/>
        <v>248.03927622793296</v>
      </c>
      <c r="Y185" s="30">
        <f t="shared" si="378"/>
        <v>510.96090902954188</v>
      </c>
      <c r="Z185" s="30">
        <f t="shared" si="378"/>
        <v>789.43460445064238</v>
      </c>
      <c r="AA185" s="30">
        <f t="shared" si="378"/>
        <v>1084.1568567788822</v>
      </c>
      <c r="AB185" s="30">
        <f t="shared" si="378"/>
        <v>1395.8519531028107</v>
      </c>
      <c r="AC185" s="30">
        <f t="shared" si="378"/>
        <v>1725.2730140350741</v>
      </c>
      <c r="AD185" s="30">
        <f t="shared" si="378"/>
        <v>2073.2030718654805</v>
      </c>
      <c r="AE185" s="30">
        <f t="shared" si="378"/>
        <v>2440.45618745308</v>
      </c>
      <c r="AF185" s="30">
        <f t="shared" si="378"/>
        <v>2827.8786072112566</v>
      </c>
      <c r="AG185" s="30">
        <f t="shared" si="378"/>
        <v>3236.3499615862161</v>
      </c>
    </row>
    <row r="186" spans="1:39" x14ac:dyDescent="0.3">
      <c r="A186" t="s">
        <v>258</v>
      </c>
      <c r="B186" t="s">
        <v>265</v>
      </c>
      <c r="C186" s="42">
        <v>10</v>
      </c>
      <c r="D186">
        <v>10</v>
      </c>
      <c r="E186">
        <v>10</v>
      </c>
      <c r="F186" s="42">
        <v>10</v>
      </c>
      <c r="G186">
        <v>10</v>
      </c>
      <c r="H186">
        <v>10</v>
      </c>
      <c r="I186" s="42">
        <v>10</v>
      </c>
      <c r="J186">
        <v>10</v>
      </c>
      <c r="K186">
        <v>10</v>
      </c>
      <c r="L186" s="42">
        <v>10</v>
      </c>
      <c r="M186">
        <v>10</v>
      </c>
      <c r="N186">
        <v>10</v>
      </c>
      <c r="O186" s="42">
        <v>10</v>
      </c>
      <c r="P186">
        <v>10</v>
      </c>
      <c r="Q186">
        <v>10</v>
      </c>
      <c r="R186" s="42">
        <v>10</v>
      </c>
      <c r="S186">
        <v>10</v>
      </c>
      <c r="T186">
        <v>10</v>
      </c>
      <c r="U186" s="42">
        <v>10</v>
      </c>
      <c r="V186">
        <v>10</v>
      </c>
      <c r="W186">
        <v>10</v>
      </c>
      <c r="X186" s="42">
        <v>10</v>
      </c>
      <c r="Y186">
        <v>10</v>
      </c>
      <c r="Z186">
        <v>10</v>
      </c>
      <c r="AA186" s="42">
        <v>10</v>
      </c>
      <c r="AB186">
        <v>10</v>
      </c>
      <c r="AC186">
        <v>10</v>
      </c>
      <c r="AD186" s="42">
        <v>10</v>
      </c>
      <c r="AE186">
        <v>10</v>
      </c>
      <c r="AF186">
        <v>10</v>
      </c>
      <c r="AG186" s="42">
        <v>10</v>
      </c>
    </row>
    <row r="187" spans="1:39" x14ac:dyDescent="0.3">
      <c r="B187" t="s">
        <v>266</v>
      </c>
      <c r="C187" s="42">
        <v>16</v>
      </c>
      <c r="D187">
        <v>15</v>
      </c>
      <c r="E187">
        <v>14</v>
      </c>
      <c r="F187" s="42">
        <v>13</v>
      </c>
      <c r="G187" s="42">
        <v>12</v>
      </c>
      <c r="H187">
        <v>11</v>
      </c>
      <c r="I187">
        <v>10</v>
      </c>
      <c r="J187" s="42">
        <v>9</v>
      </c>
      <c r="K187" s="42">
        <v>8</v>
      </c>
      <c r="L187">
        <v>7</v>
      </c>
      <c r="M187">
        <v>6</v>
      </c>
      <c r="N187" s="42">
        <v>5</v>
      </c>
      <c r="O187" s="42">
        <v>4</v>
      </c>
      <c r="P187" s="42">
        <v>3</v>
      </c>
      <c r="Q187">
        <v>2</v>
      </c>
      <c r="R187">
        <v>1</v>
      </c>
      <c r="S187" s="42">
        <v>0</v>
      </c>
      <c r="T187" s="42">
        <v>9</v>
      </c>
      <c r="U187" s="42">
        <v>8</v>
      </c>
      <c r="V187" s="42">
        <v>7</v>
      </c>
      <c r="W187" s="42">
        <v>6</v>
      </c>
      <c r="X187" s="42">
        <v>5</v>
      </c>
      <c r="Y187" s="42">
        <v>4</v>
      </c>
      <c r="Z187" s="42">
        <v>3</v>
      </c>
      <c r="AA187" s="42">
        <v>2</v>
      </c>
      <c r="AB187" s="42">
        <v>1</v>
      </c>
      <c r="AC187" s="42">
        <v>0</v>
      </c>
      <c r="AD187" s="42">
        <v>9</v>
      </c>
      <c r="AE187" s="42">
        <v>8</v>
      </c>
      <c r="AF187" s="42">
        <v>7</v>
      </c>
      <c r="AG187" s="42">
        <v>6</v>
      </c>
    </row>
    <row r="188" spans="1:39" s="30" customFormat="1" x14ac:dyDescent="0.3">
      <c r="B188" s="30" t="s">
        <v>267</v>
      </c>
      <c r="C188" s="30">
        <v>6000</v>
      </c>
      <c r="D188" s="30">
        <f>C188*1.03</f>
        <v>6180</v>
      </c>
      <c r="E188" s="30">
        <f t="shared" ref="E188:AG188" si="379">D188*1.03</f>
        <v>6365.4000000000005</v>
      </c>
      <c r="F188" s="30">
        <f t="shared" si="379"/>
        <v>6556.362000000001</v>
      </c>
      <c r="G188" s="30">
        <f t="shared" si="379"/>
        <v>6753.0528600000016</v>
      </c>
      <c r="H188" s="30">
        <f t="shared" si="379"/>
        <v>6955.6444458000014</v>
      </c>
      <c r="I188" s="30">
        <f t="shared" si="379"/>
        <v>7164.3137791740019</v>
      </c>
      <c r="J188" s="30">
        <f t="shared" si="379"/>
        <v>7379.2431925492219</v>
      </c>
      <c r="K188" s="30">
        <f t="shared" si="379"/>
        <v>7600.6204883256987</v>
      </c>
      <c r="L188" s="30">
        <f t="shared" si="379"/>
        <v>7828.6391029754695</v>
      </c>
      <c r="M188" s="30">
        <f t="shared" si="379"/>
        <v>8063.4982760647335</v>
      </c>
      <c r="N188" s="30">
        <f t="shared" si="379"/>
        <v>8305.4032243466754</v>
      </c>
      <c r="O188" s="30">
        <f t="shared" si="379"/>
        <v>8554.5653210770761</v>
      </c>
      <c r="P188" s="30">
        <f t="shared" si="379"/>
        <v>8811.202280709389</v>
      </c>
      <c r="Q188" s="30">
        <f t="shared" si="379"/>
        <v>9075.5383491306711</v>
      </c>
      <c r="R188" s="30">
        <f t="shared" si="379"/>
        <v>9347.8044996045919</v>
      </c>
      <c r="S188" s="30">
        <f t="shared" si="379"/>
        <v>9628.2386345927298</v>
      </c>
      <c r="T188" s="30">
        <f t="shared" si="379"/>
        <v>9917.0857936305129</v>
      </c>
      <c r="U188" s="30">
        <f t="shared" si="379"/>
        <v>10214.598367439428</v>
      </c>
      <c r="V188" s="30">
        <f t="shared" si="379"/>
        <v>10521.036318462611</v>
      </c>
      <c r="W188" s="30">
        <f t="shared" si="379"/>
        <v>10836.66740801649</v>
      </c>
      <c r="X188" s="30">
        <f t="shared" si="379"/>
        <v>11161.767430256985</v>
      </c>
      <c r="Y188" s="30">
        <f t="shared" si="379"/>
        <v>11496.620453164694</v>
      </c>
      <c r="Z188" s="30">
        <f t="shared" si="379"/>
        <v>11841.519066759636</v>
      </c>
      <c r="AA188" s="30">
        <f t="shared" si="379"/>
        <v>12196.764638762426</v>
      </c>
      <c r="AB188" s="30">
        <f t="shared" si="379"/>
        <v>12562.6675779253</v>
      </c>
      <c r="AC188" s="30">
        <f t="shared" si="379"/>
        <v>12939.54760526306</v>
      </c>
      <c r="AD188" s="30">
        <f t="shared" si="379"/>
        <v>13327.734033420953</v>
      </c>
      <c r="AE188" s="30">
        <f t="shared" si="379"/>
        <v>13727.566054423582</v>
      </c>
      <c r="AF188" s="30">
        <f t="shared" si="379"/>
        <v>14139.39303605629</v>
      </c>
      <c r="AG188" s="30">
        <f t="shared" si="379"/>
        <v>14563.57482713798</v>
      </c>
    </row>
    <row r="189" spans="1:39" s="30" customFormat="1" x14ac:dyDescent="0.3">
      <c r="B189" s="30" t="s">
        <v>268</v>
      </c>
      <c r="C189" s="30">
        <f>(C188/C187)*(C187-C186)</f>
        <v>2250</v>
      </c>
      <c r="D189" s="30">
        <f t="shared" ref="D189:H189" si="380">(D188/D187)*(D187-D186)</f>
        <v>2060</v>
      </c>
      <c r="E189" s="30">
        <f t="shared" si="380"/>
        <v>1818.6857142857145</v>
      </c>
      <c r="F189" s="30">
        <f t="shared" si="380"/>
        <v>1513.0066153846155</v>
      </c>
      <c r="G189" s="30">
        <f t="shared" si="380"/>
        <v>1125.5088100000003</v>
      </c>
      <c r="H189" s="30">
        <f t="shared" si="380"/>
        <v>632.33131325454553</v>
      </c>
      <c r="I189" s="30">
        <f>(I188/I187)*(I187-I186)</f>
        <v>0</v>
      </c>
      <c r="J189" s="30">
        <f t="shared" ref="J189:AG189" si="381">(J188/J186)*(J186-J187)</f>
        <v>737.92431925492224</v>
      </c>
      <c r="K189" s="30">
        <f t="shared" si="381"/>
        <v>1520.1240976651397</v>
      </c>
      <c r="L189" s="30">
        <f t="shared" si="381"/>
        <v>2348.591730892641</v>
      </c>
      <c r="M189" s="30">
        <f t="shared" si="381"/>
        <v>3225.3993104258934</v>
      </c>
      <c r="N189" s="30">
        <f t="shared" si="381"/>
        <v>4152.7016121733377</v>
      </c>
      <c r="O189" s="30">
        <f t="shared" si="381"/>
        <v>5132.739192646246</v>
      </c>
      <c r="P189" s="30">
        <f t="shared" si="381"/>
        <v>6167.8415964965725</v>
      </c>
      <c r="Q189" s="30">
        <f t="shared" si="381"/>
        <v>7260.4306793045371</v>
      </c>
      <c r="R189" s="30">
        <f t="shared" si="381"/>
        <v>8413.0240496441329</v>
      </c>
      <c r="S189" s="30">
        <f t="shared" si="381"/>
        <v>9628.2386345927298</v>
      </c>
      <c r="T189" s="30">
        <f t="shared" si="381"/>
        <v>991.70857936305129</v>
      </c>
      <c r="U189" s="30">
        <f t="shared" si="381"/>
        <v>2042.9196734878856</v>
      </c>
      <c r="V189" s="30">
        <f t="shared" si="381"/>
        <v>3156.3108955387834</v>
      </c>
      <c r="W189" s="30">
        <f t="shared" si="381"/>
        <v>4334.6669632065959</v>
      </c>
      <c r="X189" s="30">
        <f t="shared" si="381"/>
        <v>5580.8837151284924</v>
      </c>
      <c r="Y189" s="30">
        <f t="shared" si="381"/>
        <v>6897.972271898816</v>
      </c>
      <c r="Z189" s="30">
        <f t="shared" si="381"/>
        <v>8289.0633467317457</v>
      </c>
      <c r="AA189" s="30">
        <f t="shared" si="381"/>
        <v>9757.4117110099414</v>
      </c>
      <c r="AB189" s="30">
        <f t="shared" si="381"/>
        <v>11306.400820132769</v>
      </c>
      <c r="AC189" s="30">
        <f t="shared" si="381"/>
        <v>12939.54760526306</v>
      </c>
      <c r="AD189" s="30">
        <f t="shared" si="381"/>
        <v>1332.7734033420952</v>
      </c>
      <c r="AE189" s="30">
        <f t="shared" si="381"/>
        <v>2745.5132108847165</v>
      </c>
      <c r="AF189" s="30">
        <f t="shared" si="381"/>
        <v>4241.817910816887</v>
      </c>
      <c r="AG189" s="30">
        <f t="shared" si="381"/>
        <v>5825.4299308551917</v>
      </c>
    </row>
    <row r="190" spans="1:39" x14ac:dyDescent="0.3">
      <c r="A190" t="s">
        <v>259</v>
      </c>
      <c r="B190" t="s">
        <v>265</v>
      </c>
      <c r="C190" s="42">
        <v>30</v>
      </c>
      <c r="D190">
        <v>30</v>
      </c>
      <c r="E190">
        <v>30</v>
      </c>
      <c r="F190" s="42">
        <v>30</v>
      </c>
      <c r="G190">
        <v>30</v>
      </c>
      <c r="H190">
        <v>30</v>
      </c>
      <c r="I190" s="42">
        <v>30</v>
      </c>
      <c r="J190">
        <v>30</v>
      </c>
      <c r="K190">
        <v>30</v>
      </c>
      <c r="L190" s="42">
        <v>30</v>
      </c>
      <c r="M190">
        <v>30</v>
      </c>
      <c r="N190">
        <v>30</v>
      </c>
      <c r="O190" s="42">
        <v>30</v>
      </c>
      <c r="P190">
        <v>30</v>
      </c>
      <c r="Q190">
        <v>30</v>
      </c>
      <c r="R190" s="42">
        <v>30</v>
      </c>
      <c r="S190">
        <v>30</v>
      </c>
      <c r="T190">
        <v>30</v>
      </c>
      <c r="U190" s="42">
        <v>30</v>
      </c>
      <c r="V190">
        <v>30</v>
      </c>
      <c r="W190">
        <v>30</v>
      </c>
      <c r="X190" s="42">
        <v>30</v>
      </c>
      <c r="Y190">
        <v>30</v>
      </c>
      <c r="Z190">
        <v>30</v>
      </c>
      <c r="AA190" s="42">
        <v>30</v>
      </c>
      <c r="AB190">
        <v>30</v>
      </c>
      <c r="AC190">
        <v>30</v>
      </c>
      <c r="AD190" s="42">
        <v>30</v>
      </c>
      <c r="AE190">
        <v>30</v>
      </c>
      <c r="AF190">
        <v>30</v>
      </c>
      <c r="AG190" s="42">
        <v>30</v>
      </c>
    </row>
    <row r="191" spans="1:39" x14ac:dyDescent="0.3">
      <c r="B191" t="s">
        <v>266</v>
      </c>
      <c r="C191" s="42">
        <v>6</v>
      </c>
      <c r="D191">
        <v>5</v>
      </c>
      <c r="E191">
        <v>4</v>
      </c>
      <c r="F191" s="42">
        <v>3</v>
      </c>
      <c r="G191" s="42">
        <v>2</v>
      </c>
      <c r="H191" s="42">
        <v>1</v>
      </c>
      <c r="I191" s="42">
        <v>0</v>
      </c>
      <c r="J191" s="42">
        <v>29</v>
      </c>
      <c r="K191" s="42">
        <v>28</v>
      </c>
      <c r="L191" s="42">
        <v>27</v>
      </c>
      <c r="M191" s="42">
        <v>26</v>
      </c>
      <c r="N191" s="42">
        <v>25</v>
      </c>
      <c r="O191" s="42">
        <v>24</v>
      </c>
      <c r="P191" s="42">
        <v>23</v>
      </c>
      <c r="Q191" s="42">
        <v>22</v>
      </c>
      <c r="R191" s="42">
        <v>21</v>
      </c>
      <c r="S191" s="42">
        <v>20</v>
      </c>
      <c r="T191" s="42">
        <v>19</v>
      </c>
      <c r="U191" s="42">
        <v>18</v>
      </c>
      <c r="V191" s="42">
        <v>17</v>
      </c>
      <c r="W191" s="42">
        <v>16</v>
      </c>
      <c r="X191" s="42">
        <v>15</v>
      </c>
      <c r="Y191" s="42">
        <v>14</v>
      </c>
      <c r="Z191" s="42">
        <v>13</v>
      </c>
      <c r="AA191" s="42">
        <v>12</v>
      </c>
      <c r="AB191" s="42">
        <v>11</v>
      </c>
      <c r="AC191" s="42">
        <v>10</v>
      </c>
      <c r="AD191" s="42">
        <v>9</v>
      </c>
      <c r="AE191" s="42">
        <v>8</v>
      </c>
      <c r="AF191" s="42">
        <v>7</v>
      </c>
      <c r="AG191" s="42">
        <v>6</v>
      </c>
    </row>
    <row r="192" spans="1:39" s="30" customFormat="1" x14ac:dyDescent="0.3">
      <c r="B192" s="30" t="s">
        <v>267</v>
      </c>
      <c r="C192" s="30">
        <v>13200</v>
      </c>
      <c r="D192" s="30">
        <f>C192*1.03</f>
        <v>13596</v>
      </c>
      <c r="E192" s="30">
        <f t="shared" ref="E192:AG192" si="382">D192*1.03</f>
        <v>14003.880000000001</v>
      </c>
      <c r="F192" s="30">
        <f t="shared" si="382"/>
        <v>14423.996400000002</v>
      </c>
      <c r="G192" s="30">
        <f t="shared" si="382"/>
        <v>14856.716292000003</v>
      </c>
      <c r="H192" s="30">
        <f t="shared" si="382"/>
        <v>15302.417780760003</v>
      </c>
      <c r="I192" s="30">
        <f t="shared" si="382"/>
        <v>15761.490314182804</v>
      </c>
      <c r="J192" s="30">
        <f t="shared" si="382"/>
        <v>16234.335023608288</v>
      </c>
      <c r="K192" s="30">
        <f t="shared" si="382"/>
        <v>16721.365074316538</v>
      </c>
      <c r="L192" s="30">
        <f t="shared" si="382"/>
        <v>17223.006026546034</v>
      </c>
      <c r="M192" s="30">
        <f t="shared" si="382"/>
        <v>17739.696207342415</v>
      </c>
      <c r="N192" s="30">
        <f t="shared" si="382"/>
        <v>18271.887093562687</v>
      </c>
      <c r="O192" s="30">
        <f t="shared" si="382"/>
        <v>18820.043706369568</v>
      </c>
      <c r="P192" s="30">
        <f t="shared" si="382"/>
        <v>19384.645017560655</v>
      </c>
      <c r="Q192" s="30">
        <f t="shared" si="382"/>
        <v>19966.184368087474</v>
      </c>
      <c r="R192" s="30">
        <f t="shared" si="382"/>
        <v>20565.169899130098</v>
      </c>
      <c r="S192" s="30">
        <f t="shared" si="382"/>
        <v>21182.124996104001</v>
      </c>
      <c r="T192" s="30">
        <f t="shared" si="382"/>
        <v>21817.588745987123</v>
      </c>
      <c r="U192" s="30">
        <f t="shared" si="382"/>
        <v>22472.116408366735</v>
      </c>
      <c r="V192" s="30">
        <f t="shared" si="382"/>
        <v>23146.279900617737</v>
      </c>
      <c r="W192" s="30">
        <f t="shared" si="382"/>
        <v>23840.668297636272</v>
      </c>
      <c r="X192" s="30">
        <f t="shared" si="382"/>
        <v>24555.88834656536</v>
      </c>
      <c r="Y192" s="30">
        <f t="shared" si="382"/>
        <v>25292.564996962323</v>
      </c>
      <c r="Z192" s="30">
        <f t="shared" si="382"/>
        <v>26051.341946871195</v>
      </c>
      <c r="AA192" s="30">
        <f t="shared" si="382"/>
        <v>26832.882205277332</v>
      </c>
      <c r="AB192" s="30">
        <f t="shared" si="382"/>
        <v>27637.868671435652</v>
      </c>
      <c r="AC192" s="30">
        <f t="shared" si="382"/>
        <v>28467.004731578723</v>
      </c>
      <c r="AD192" s="30">
        <f t="shared" si="382"/>
        <v>29321.014873526085</v>
      </c>
      <c r="AE192" s="30">
        <f t="shared" si="382"/>
        <v>30200.64531973187</v>
      </c>
      <c r="AF192" s="30">
        <f t="shared" si="382"/>
        <v>31106.664679323825</v>
      </c>
      <c r="AG192" s="30">
        <f t="shared" si="382"/>
        <v>32039.864619703541</v>
      </c>
    </row>
    <row r="193" spans="1:39" s="30" customFormat="1" x14ac:dyDescent="0.3">
      <c r="B193" s="30" t="s">
        <v>268</v>
      </c>
      <c r="C193" s="30">
        <f>(C192/C190)*(C190-C191)</f>
        <v>10560</v>
      </c>
      <c r="D193" s="30">
        <f t="shared" ref="D193:AG193" si="383">(D192/D190)*(D190-D191)</f>
        <v>11330</v>
      </c>
      <c r="E193" s="30">
        <f t="shared" si="383"/>
        <v>12136.696000000002</v>
      </c>
      <c r="F193" s="30">
        <f t="shared" si="383"/>
        <v>12981.596760000002</v>
      </c>
      <c r="G193" s="30">
        <f t="shared" si="383"/>
        <v>13866.268539200002</v>
      </c>
      <c r="H193" s="30">
        <f t="shared" si="383"/>
        <v>14792.337188068002</v>
      </c>
      <c r="I193" s="30">
        <f t="shared" si="383"/>
        <v>15761.490314182804</v>
      </c>
      <c r="J193" s="30">
        <f t="shared" si="383"/>
        <v>541.1445007869429</v>
      </c>
      <c r="K193" s="30">
        <f t="shared" si="383"/>
        <v>1114.7576716211026</v>
      </c>
      <c r="L193" s="30">
        <f t="shared" si="383"/>
        <v>1722.3006026546036</v>
      </c>
      <c r="M193" s="30">
        <f t="shared" si="383"/>
        <v>2365.2928276456555</v>
      </c>
      <c r="N193" s="30">
        <f t="shared" si="383"/>
        <v>3045.3145155937814</v>
      </c>
      <c r="O193" s="30">
        <f t="shared" si="383"/>
        <v>3764.0087412739135</v>
      </c>
      <c r="P193" s="30">
        <f t="shared" si="383"/>
        <v>4523.0838374308196</v>
      </c>
      <c r="Q193" s="30">
        <f t="shared" si="383"/>
        <v>5324.3158314899929</v>
      </c>
      <c r="R193" s="30">
        <f t="shared" si="383"/>
        <v>6169.5509697390298</v>
      </c>
      <c r="S193" s="30">
        <f t="shared" si="383"/>
        <v>7060.7083320346665</v>
      </c>
      <c r="T193" s="30">
        <f t="shared" si="383"/>
        <v>7999.7825401952787</v>
      </c>
      <c r="U193" s="30">
        <f t="shared" si="383"/>
        <v>8988.8465633466931</v>
      </c>
      <c r="V193" s="30">
        <f t="shared" si="383"/>
        <v>10030.05462360102</v>
      </c>
      <c r="W193" s="30">
        <f t="shared" si="383"/>
        <v>11125.645205563595</v>
      </c>
      <c r="X193" s="30">
        <f t="shared" si="383"/>
        <v>12277.94417328268</v>
      </c>
      <c r="Y193" s="30">
        <f t="shared" si="383"/>
        <v>13489.367998379905</v>
      </c>
      <c r="Z193" s="30">
        <f t="shared" si="383"/>
        <v>14762.427103227012</v>
      </c>
      <c r="AA193" s="30">
        <f t="shared" si="383"/>
        <v>16099.729323166399</v>
      </c>
      <c r="AB193" s="30">
        <f t="shared" si="383"/>
        <v>17503.983491909246</v>
      </c>
      <c r="AC193" s="30">
        <f t="shared" si="383"/>
        <v>18978.003154385813</v>
      </c>
      <c r="AD193" s="30">
        <f t="shared" si="383"/>
        <v>20524.710411468259</v>
      </c>
      <c r="AE193" s="30">
        <f t="shared" si="383"/>
        <v>22147.139901136703</v>
      </c>
      <c r="AF193" s="30">
        <f t="shared" si="383"/>
        <v>23848.44292081493</v>
      </c>
      <c r="AG193" s="30">
        <f t="shared" si="383"/>
        <v>25631.891695762835</v>
      </c>
    </row>
    <row r="194" spans="1:39" x14ac:dyDescent="0.3">
      <c r="A194" t="s">
        <v>260</v>
      </c>
      <c r="B194" t="s">
        <v>265</v>
      </c>
      <c r="C194" s="42">
        <v>15</v>
      </c>
      <c r="D194">
        <v>15</v>
      </c>
      <c r="E194">
        <v>15</v>
      </c>
      <c r="F194" s="42">
        <v>15</v>
      </c>
      <c r="G194">
        <v>15</v>
      </c>
      <c r="H194">
        <v>15</v>
      </c>
      <c r="I194" s="42">
        <v>15</v>
      </c>
      <c r="J194">
        <v>15</v>
      </c>
      <c r="K194">
        <v>15</v>
      </c>
      <c r="L194" s="42">
        <v>15</v>
      </c>
      <c r="M194">
        <v>15</v>
      </c>
      <c r="N194">
        <v>15</v>
      </c>
      <c r="O194" s="42">
        <v>15</v>
      </c>
      <c r="P194">
        <v>15</v>
      </c>
      <c r="Q194">
        <v>15</v>
      </c>
      <c r="R194" s="42">
        <v>15</v>
      </c>
      <c r="S194">
        <v>15</v>
      </c>
      <c r="T194">
        <v>15</v>
      </c>
      <c r="U194" s="42">
        <v>15</v>
      </c>
      <c r="V194">
        <v>15</v>
      </c>
      <c r="W194">
        <v>15</v>
      </c>
      <c r="X194" s="42">
        <v>15</v>
      </c>
      <c r="Y194">
        <v>15</v>
      </c>
      <c r="Z194">
        <v>15</v>
      </c>
      <c r="AA194" s="42">
        <v>15</v>
      </c>
      <c r="AB194">
        <v>15</v>
      </c>
      <c r="AC194">
        <v>15</v>
      </c>
      <c r="AD194" s="42">
        <v>15</v>
      </c>
      <c r="AE194">
        <v>15</v>
      </c>
      <c r="AF194">
        <v>15</v>
      </c>
      <c r="AG194" s="42">
        <v>15</v>
      </c>
    </row>
    <row r="195" spans="1:39" x14ac:dyDescent="0.3">
      <c r="B195" t="s">
        <v>266</v>
      </c>
      <c r="C195" s="42">
        <v>15</v>
      </c>
      <c r="D195">
        <v>14</v>
      </c>
      <c r="E195">
        <v>13</v>
      </c>
      <c r="F195" s="42">
        <v>12</v>
      </c>
      <c r="G195" s="42">
        <v>11</v>
      </c>
      <c r="H195">
        <v>10</v>
      </c>
      <c r="I195">
        <v>9</v>
      </c>
      <c r="J195" s="42">
        <v>8</v>
      </c>
      <c r="K195" s="42">
        <v>7</v>
      </c>
      <c r="L195">
        <v>6</v>
      </c>
      <c r="M195">
        <v>5</v>
      </c>
      <c r="N195" s="42">
        <v>4</v>
      </c>
      <c r="O195" s="42">
        <v>3</v>
      </c>
      <c r="P195">
        <v>2</v>
      </c>
      <c r="Q195">
        <v>1</v>
      </c>
      <c r="R195" s="42">
        <v>0</v>
      </c>
      <c r="S195" s="42">
        <v>14</v>
      </c>
      <c r="T195" s="42">
        <v>13</v>
      </c>
      <c r="U195" s="42">
        <v>12</v>
      </c>
      <c r="V195" s="42">
        <v>11</v>
      </c>
      <c r="W195" s="42">
        <v>10</v>
      </c>
      <c r="X195" s="42">
        <v>9</v>
      </c>
      <c r="Y195" s="42">
        <v>8</v>
      </c>
      <c r="Z195" s="42">
        <v>7</v>
      </c>
      <c r="AA195" s="42">
        <v>6</v>
      </c>
      <c r="AB195" s="42">
        <v>5</v>
      </c>
      <c r="AC195" s="42">
        <v>4</v>
      </c>
      <c r="AD195" s="42">
        <v>3</v>
      </c>
      <c r="AE195" s="42">
        <v>2</v>
      </c>
      <c r="AF195" s="42">
        <v>1</v>
      </c>
      <c r="AG195" s="42">
        <v>0</v>
      </c>
    </row>
    <row r="196" spans="1:39" s="30" customFormat="1" x14ac:dyDescent="0.3">
      <c r="B196" s="30" t="s">
        <v>267</v>
      </c>
      <c r="C196" s="30">
        <v>2750</v>
      </c>
      <c r="D196" s="30">
        <f>C196*1.03</f>
        <v>2832.5</v>
      </c>
      <c r="E196" s="30">
        <f t="shared" ref="E196:AG196" si="384">D196*1.03</f>
        <v>2917.4749999999999</v>
      </c>
      <c r="F196" s="30">
        <f t="shared" si="384"/>
        <v>3004.9992499999998</v>
      </c>
      <c r="G196" s="30">
        <f t="shared" si="384"/>
        <v>3095.1492275000001</v>
      </c>
      <c r="H196" s="30">
        <f t="shared" si="384"/>
        <v>3188.0037043249999</v>
      </c>
      <c r="I196" s="30">
        <f t="shared" si="384"/>
        <v>3283.64381545475</v>
      </c>
      <c r="J196" s="30">
        <f t="shared" si="384"/>
        <v>3382.1531299183926</v>
      </c>
      <c r="K196" s="30">
        <f t="shared" si="384"/>
        <v>3483.6177238159444</v>
      </c>
      <c r="L196" s="30">
        <f t="shared" si="384"/>
        <v>3588.1262555304229</v>
      </c>
      <c r="M196" s="30">
        <f t="shared" si="384"/>
        <v>3695.7700431963358</v>
      </c>
      <c r="N196" s="30">
        <f t="shared" si="384"/>
        <v>3806.6431444922259</v>
      </c>
      <c r="O196" s="30">
        <f t="shared" si="384"/>
        <v>3920.8424388269927</v>
      </c>
      <c r="P196" s="30">
        <f t="shared" si="384"/>
        <v>4038.4677119918028</v>
      </c>
      <c r="Q196" s="30">
        <f t="shared" si="384"/>
        <v>4159.6217433515567</v>
      </c>
      <c r="R196" s="30">
        <f t="shared" si="384"/>
        <v>4284.4103956521039</v>
      </c>
      <c r="S196" s="30">
        <f t="shared" si="384"/>
        <v>4412.9427075216672</v>
      </c>
      <c r="T196" s="30">
        <f t="shared" si="384"/>
        <v>4545.330988747317</v>
      </c>
      <c r="U196" s="30">
        <f t="shared" si="384"/>
        <v>4681.6909184097367</v>
      </c>
      <c r="V196" s="30">
        <f t="shared" si="384"/>
        <v>4822.1416459620286</v>
      </c>
      <c r="W196" s="30">
        <f t="shared" si="384"/>
        <v>4966.8058953408899</v>
      </c>
      <c r="X196" s="30">
        <f t="shared" si="384"/>
        <v>5115.8100722011168</v>
      </c>
      <c r="Y196" s="30">
        <f t="shared" si="384"/>
        <v>5269.2843743671501</v>
      </c>
      <c r="Z196" s="30">
        <f t="shared" si="384"/>
        <v>5427.3629055981646</v>
      </c>
      <c r="AA196" s="30">
        <f t="shared" si="384"/>
        <v>5590.1837927661099</v>
      </c>
      <c r="AB196" s="30">
        <f t="shared" si="384"/>
        <v>5757.8893065490938</v>
      </c>
      <c r="AC196" s="30">
        <f t="shared" si="384"/>
        <v>5930.625985745567</v>
      </c>
      <c r="AD196" s="30">
        <f t="shared" si="384"/>
        <v>6108.5447653179344</v>
      </c>
      <c r="AE196" s="30">
        <f t="shared" si="384"/>
        <v>6291.8011082774728</v>
      </c>
      <c r="AF196" s="30">
        <f t="shared" si="384"/>
        <v>6480.5551415257969</v>
      </c>
      <c r="AG196" s="30">
        <f t="shared" si="384"/>
        <v>6674.9717957715711</v>
      </c>
    </row>
    <row r="197" spans="1:39" s="30" customFormat="1" x14ac:dyDescent="0.3">
      <c r="B197" s="30" t="s">
        <v>268</v>
      </c>
      <c r="C197" s="30">
        <f>(C196/C194)*(C194-C195)</f>
        <v>0</v>
      </c>
      <c r="D197" s="30">
        <f t="shared" ref="D197:AG197" si="385">(D196/D194)*(D194-D195)</f>
        <v>188.83333333333334</v>
      </c>
      <c r="E197" s="30">
        <f t="shared" si="385"/>
        <v>388.99666666666667</v>
      </c>
      <c r="F197" s="30">
        <f t="shared" si="385"/>
        <v>600.99984999999992</v>
      </c>
      <c r="G197" s="30">
        <f t="shared" si="385"/>
        <v>825.3731273333334</v>
      </c>
      <c r="H197" s="30">
        <f t="shared" si="385"/>
        <v>1062.6679014416666</v>
      </c>
      <c r="I197" s="30">
        <f t="shared" si="385"/>
        <v>1313.4575261819</v>
      </c>
      <c r="J197" s="30">
        <f t="shared" si="385"/>
        <v>1578.3381272952497</v>
      </c>
      <c r="K197" s="30">
        <f t="shared" si="385"/>
        <v>1857.9294527018369</v>
      </c>
      <c r="L197" s="30">
        <f t="shared" si="385"/>
        <v>2152.8757533182538</v>
      </c>
      <c r="M197" s="30">
        <f t="shared" si="385"/>
        <v>2463.8466954642236</v>
      </c>
      <c r="N197" s="30">
        <f t="shared" si="385"/>
        <v>2791.5383059609658</v>
      </c>
      <c r="O197" s="30">
        <f t="shared" si="385"/>
        <v>3136.6739510615939</v>
      </c>
      <c r="P197" s="30">
        <f t="shared" si="385"/>
        <v>3500.0053503928957</v>
      </c>
      <c r="Q197" s="30">
        <f t="shared" si="385"/>
        <v>3882.3136271281201</v>
      </c>
      <c r="R197" s="30">
        <f t="shared" si="385"/>
        <v>4284.4103956521039</v>
      </c>
      <c r="S197" s="30">
        <f t="shared" si="385"/>
        <v>294.19618050144447</v>
      </c>
      <c r="T197" s="30">
        <f t="shared" si="385"/>
        <v>606.04413183297561</v>
      </c>
      <c r="U197" s="30">
        <f t="shared" si="385"/>
        <v>936.33818368194727</v>
      </c>
      <c r="V197" s="30">
        <f t="shared" si="385"/>
        <v>1285.9044389232076</v>
      </c>
      <c r="W197" s="30">
        <f t="shared" si="385"/>
        <v>1655.6019651136298</v>
      </c>
      <c r="X197" s="30">
        <f t="shared" si="385"/>
        <v>2046.3240288804468</v>
      </c>
      <c r="Y197" s="30">
        <f t="shared" si="385"/>
        <v>2458.9993747046701</v>
      </c>
      <c r="Z197" s="30">
        <f t="shared" si="385"/>
        <v>2894.5935496523543</v>
      </c>
      <c r="AA197" s="30">
        <f t="shared" si="385"/>
        <v>3354.1102756596661</v>
      </c>
      <c r="AB197" s="30">
        <f t="shared" si="385"/>
        <v>3838.5928710327294</v>
      </c>
      <c r="AC197" s="30">
        <f t="shared" si="385"/>
        <v>4349.1257228800823</v>
      </c>
      <c r="AD197" s="30">
        <f t="shared" si="385"/>
        <v>4886.8358122543477</v>
      </c>
      <c r="AE197" s="30">
        <f t="shared" si="385"/>
        <v>5452.8942938404762</v>
      </c>
      <c r="AF197" s="30">
        <f t="shared" si="385"/>
        <v>6048.5181320907432</v>
      </c>
      <c r="AG197" s="30">
        <f t="shared" si="385"/>
        <v>6674.9717957715711</v>
      </c>
    </row>
    <row r="198" spans="1:39" x14ac:dyDescent="0.3">
      <c r="A198" t="s">
        <v>261</v>
      </c>
      <c r="B198" t="s">
        <v>265</v>
      </c>
      <c r="C198" s="42">
        <v>20</v>
      </c>
      <c r="D198">
        <v>20</v>
      </c>
      <c r="E198">
        <v>20</v>
      </c>
      <c r="F198" s="42">
        <v>20</v>
      </c>
      <c r="G198">
        <v>20</v>
      </c>
      <c r="H198">
        <v>20</v>
      </c>
      <c r="I198" s="42">
        <v>20</v>
      </c>
      <c r="J198">
        <v>20</v>
      </c>
      <c r="K198">
        <v>20</v>
      </c>
      <c r="L198" s="42">
        <v>20</v>
      </c>
      <c r="M198">
        <v>20</v>
      </c>
      <c r="N198">
        <v>20</v>
      </c>
      <c r="O198" s="42">
        <v>20</v>
      </c>
      <c r="P198">
        <v>20</v>
      </c>
      <c r="Q198">
        <v>20</v>
      </c>
      <c r="R198" s="42">
        <v>20</v>
      </c>
      <c r="S198">
        <v>20</v>
      </c>
      <c r="T198">
        <v>20</v>
      </c>
      <c r="U198" s="42">
        <v>20</v>
      </c>
      <c r="V198">
        <v>20</v>
      </c>
      <c r="W198">
        <v>20</v>
      </c>
      <c r="X198" s="42">
        <v>20</v>
      </c>
      <c r="Y198">
        <v>20</v>
      </c>
      <c r="Z198">
        <v>20</v>
      </c>
      <c r="AA198" s="42">
        <v>20</v>
      </c>
      <c r="AB198">
        <v>20</v>
      </c>
      <c r="AC198">
        <v>20</v>
      </c>
      <c r="AD198" s="42">
        <v>20</v>
      </c>
      <c r="AE198">
        <v>20</v>
      </c>
      <c r="AF198">
        <v>20</v>
      </c>
      <c r="AG198" s="42">
        <v>20</v>
      </c>
    </row>
    <row r="199" spans="1:39" x14ac:dyDescent="0.3">
      <c r="B199" t="s">
        <v>266</v>
      </c>
      <c r="C199" s="42">
        <v>17</v>
      </c>
      <c r="D199">
        <v>16</v>
      </c>
      <c r="E199">
        <v>15</v>
      </c>
      <c r="F199" s="42">
        <v>14</v>
      </c>
      <c r="G199">
        <v>13</v>
      </c>
      <c r="H199">
        <v>12</v>
      </c>
      <c r="I199" s="42">
        <v>11</v>
      </c>
      <c r="J199">
        <v>10</v>
      </c>
      <c r="K199">
        <v>9</v>
      </c>
      <c r="L199" s="42">
        <v>8</v>
      </c>
      <c r="M199">
        <v>7</v>
      </c>
      <c r="N199">
        <v>6</v>
      </c>
      <c r="O199" s="42">
        <v>5</v>
      </c>
      <c r="P199">
        <v>4</v>
      </c>
      <c r="Q199">
        <v>3</v>
      </c>
      <c r="R199" s="42">
        <v>2</v>
      </c>
      <c r="S199">
        <v>1</v>
      </c>
      <c r="T199">
        <v>0</v>
      </c>
      <c r="U199" s="42">
        <v>19</v>
      </c>
      <c r="V199" s="42">
        <v>18</v>
      </c>
      <c r="W199" s="42">
        <v>17</v>
      </c>
      <c r="X199" s="42">
        <v>16</v>
      </c>
      <c r="Y199" s="42">
        <v>15</v>
      </c>
      <c r="Z199" s="42">
        <v>14</v>
      </c>
      <c r="AA199" s="42">
        <v>13</v>
      </c>
      <c r="AB199" s="42">
        <v>12</v>
      </c>
      <c r="AC199" s="42">
        <v>11</v>
      </c>
      <c r="AD199" s="42">
        <v>10</v>
      </c>
      <c r="AE199" s="42">
        <v>9</v>
      </c>
      <c r="AF199" s="42">
        <v>8</v>
      </c>
      <c r="AG199" s="42">
        <v>7</v>
      </c>
    </row>
    <row r="200" spans="1:39" s="30" customFormat="1" x14ac:dyDescent="0.3">
      <c r="B200" s="30" t="s">
        <v>267</v>
      </c>
      <c r="C200" s="30">
        <v>4200</v>
      </c>
      <c r="D200" s="30">
        <f>C200*1.03</f>
        <v>4326</v>
      </c>
      <c r="E200" s="30">
        <f t="shared" ref="E200:AG200" si="386">D200*1.03</f>
        <v>4455.78</v>
      </c>
      <c r="F200" s="30">
        <f t="shared" si="386"/>
        <v>4589.4533999999994</v>
      </c>
      <c r="G200" s="30">
        <f t="shared" si="386"/>
        <v>4727.1370019999995</v>
      </c>
      <c r="H200" s="30">
        <f t="shared" si="386"/>
        <v>4868.95111206</v>
      </c>
      <c r="I200" s="30">
        <f t="shared" si="386"/>
        <v>5015.0196454218003</v>
      </c>
      <c r="J200" s="30">
        <f t="shared" si="386"/>
        <v>5165.4702347844541</v>
      </c>
      <c r="K200" s="30">
        <f t="shared" si="386"/>
        <v>5320.4343418279877</v>
      </c>
      <c r="L200" s="30">
        <f t="shared" si="386"/>
        <v>5480.0473720828277</v>
      </c>
      <c r="M200" s="30">
        <f t="shared" si="386"/>
        <v>5644.448793245313</v>
      </c>
      <c r="N200" s="30">
        <f t="shared" si="386"/>
        <v>5813.7822570426724</v>
      </c>
      <c r="O200" s="30">
        <f t="shared" si="386"/>
        <v>5988.1957247539531</v>
      </c>
      <c r="P200" s="30">
        <f t="shared" si="386"/>
        <v>6167.8415964965716</v>
      </c>
      <c r="Q200" s="30">
        <f t="shared" si="386"/>
        <v>6352.8768443914687</v>
      </c>
      <c r="R200" s="30">
        <f t="shared" si="386"/>
        <v>6543.4631497232131</v>
      </c>
      <c r="S200" s="30">
        <f t="shared" si="386"/>
        <v>6739.7670442149092</v>
      </c>
      <c r="T200" s="30">
        <f t="shared" si="386"/>
        <v>6941.9600555413563</v>
      </c>
      <c r="U200" s="30">
        <f t="shared" si="386"/>
        <v>7150.2188572075975</v>
      </c>
      <c r="V200" s="30">
        <f t="shared" si="386"/>
        <v>7364.7254229238251</v>
      </c>
      <c r="W200" s="30">
        <f t="shared" si="386"/>
        <v>7585.6671856115399</v>
      </c>
      <c r="X200" s="30">
        <f t="shared" si="386"/>
        <v>7813.2372011798861</v>
      </c>
      <c r="Y200" s="30">
        <f t="shared" si="386"/>
        <v>8047.6343172152829</v>
      </c>
      <c r="Z200" s="30">
        <f t="shared" si="386"/>
        <v>8289.0633467317421</v>
      </c>
      <c r="AA200" s="30">
        <f t="shared" si="386"/>
        <v>8537.7352471336944</v>
      </c>
      <c r="AB200" s="30">
        <f t="shared" si="386"/>
        <v>8793.8673045477062</v>
      </c>
      <c r="AC200" s="30">
        <f t="shared" si="386"/>
        <v>9057.6833236841376</v>
      </c>
      <c r="AD200" s="30">
        <f t="shared" si="386"/>
        <v>9329.4138233946614</v>
      </c>
      <c r="AE200" s="30">
        <f t="shared" si="386"/>
        <v>9609.2962380965018</v>
      </c>
      <c r="AF200" s="30">
        <f t="shared" si="386"/>
        <v>9897.5751252393966</v>
      </c>
      <c r="AG200" s="30">
        <f t="shared" si="386"/>
        <v>10194.502378996578</v>
      </c>
    </row>
    <row r="201" spans="1:39" s="30" customFormat="1" x14ac:dyDescent="0.3">
      <c r="B201" s="30" t="s">
        <v>268</v>
      </c>
      <c r="C201" s="30">
        <f>(C200/C198)*(C198-C199)</f>
        <v>630</v>
      </c>
      <c r="D201" s="30">
        <f t="shared" ref="D201:AG201" si="387">(D200/D198)*(D198-D199)</f>
        <v>865.2</v>
      </c>
      <c r="E201" s="30">
        <f t="shared" si="387"/>
        <v>1113.9449999999999</v>
      </c>
      <c r="F201" s="30">
        <f t="shared" si="387"/>
        <v>1376.8360199999997</v>
      </c>
      <c r="G201" s="30">
        <f t="shared" si="387"/>
        <v>1654.4979506999998</v>
      </c>
      <c r="H201" s="30">
        <f t="shared" si="387"/>
        <v>1947.5804448240001</v>
      </c>
      <c r="I201" s="30">
        <f t="shared" si="387"/>
        <v>2256.7588404398102</v>
      </c>
      <c r="J201" s="30">
        <f t="shared" si="387"/>
        <v>2582.735117392227</v>
      </c>
      <c r="K201" s="30">
        <f t="shared" si="387"/>
        <v>2926.2388880053936</v>
      </c>
      <c r="L201" s="30">
        <f t="shared" si="387"/>
        <v>3288.028423249697</v>
      </c>
      <c r="M201" s="30">
        <f t="shared" si="387"/>
        <v>3668.8917156094531</v>
      </c>
      <c r="N201" s="30">
        <f t="shared" si="387"/>
        <v>4069.647579929871</v>
      </c>
      <c r="O201" s="30">
        <f t="shared" si="387"/>
        <v>4491.1467935654646</v>
      </c>
      <c r="P201" s="30">
        <f t="shared" si="387"/>
        <v>4934.2732771972569</v>
      </c>
      <c r="Q201" s="30">
        <f t="shared" si="387"/>
        <v>5399.9453177327487</v>
      </c>
      <c r="R201" s="30">
        <f t="shared" si="387"/>
        <v>5889.1168347508919</v>
      </c>
      <c r="S201" s="30">
        <f t="shared" si="387"/>
        <v>6402.7786920041635</v>
      </c>
      <c r="T201" s="30">
        <f t="shared" si="387"/>
        <v>6941.9600555413563</v>
      </c>
      <c r="U201" s="30">
        <f t="shared" si="387"/>
        <v>357.51094286037988</v>
      </c>
      <c r="V201" s="30">
        <f t="shared" si="387"/>
        <v>736.47254229238251</v>
      </c>
      <c r="W201" s="30">
        <f t="shared" si="387"/>
        <v>1137.850077841731</v>
      </c>
      <c r="X201" s="30">
        <f t="shared" si="387"/>
        <v>1562.6474402359772</v>
      </c>
      <c r="Y201" s="30">
        <f t="shared" si="387"/>
        <v>2011.9085793038207</v>
      </c>
      <c r="Z201" s="30">
        <f t="shared" si="387"/>
        <v>2486.7190040195228</v>
      </c>
      <c r="AA201" s="30">
        <f t="shared" si="387"/>
        <v>2988.2073364967928</v>
      </c>
      <c r="AB201" s="30">
        <f t="shared" si="387"/>
        <v>3517.5469218190824</v>
      </c>
      <c r="AC201" s="30">
        <f t="shared" si="387"/>
        <v>4075.9574956578622</v>
      </c>
      <c r="AD201" s="30">
        <f t="shared" si="387"/>
        <v>4664.7069116973307</v>
      </c>
      <c r="AE201" s="30">
        <f t="shared" si="387"/>
        <v>5285.1129309530761</v>
      </c>
      <c r="AF201" s="30">
        <f t="shared" si="387"/>
        <v>5938.5450751436383</v>
      </c>
      <c r="AG201" s="30">
        <f t="shared" si="387"/>
        <v>6626.4265463477759</v>
      </c>
    </row>
    <row r="202" spans="1:39" x14ac:dyDescent="0.3">
      <c r="A202" t="s">
        <v>262</v>
      </c>
      <c r="B202" t="s">
        <v>265</v>
      </c>
      <c r="C202" s="42">
        <v>12</v>
      </c>
      <c r="D202">
        <v>12</v>
      </c>
      <c r="E202">
        <v>12</v>
      </c>
      <c r="F202" s="42">
        <v>12</v>
      </c>
      <c r="G202">
        <v>12</v>
      </c>
      <c r="H202">
        <v>12</v>
      </c>
      <c r="I202" s="42">
        <v>12</v>
      </c>
      <c r="J202">
        <v>12</v>
      </c>
      <c r="K202">
        <v>12</v>
      </c>
      <c r="L202" s="42">
        <v>12</v>
      </c>
      <c r="M202">
        <v>12</v>
      </c>
      <c r="N202">
        <v>12</v>
      </c>
      <c r="O202" s="42">
        <v>12</v>
      </c>
      <c r="P202">
        <v>12</v>
      </c>
      <c r="Q202">
        <v>12</v>
      </c>
      <c r="R202" s="42">
        <v>12</v>
      </c>
      <c r="S202">
        <v>12</v>
      </c>
      <c r="T202">
        <v>12</v>
      </c>
      <c r="U202" s="42">
        <v>12</v>
      </c>
      <c r="V202">
        <v>12</v>
      </c>
      <c r="W202">
        <v>12</v>
      </c>
      <c r="X202" s="42">
        <v>12</v>
      </c>
      <c r="Y202">
        <v>12</v>
      </c>
      <c r="Z202">
        <v>12</v>
      </c>
      <c r="AA202" s="42">
        <v>12</v>
      </c>
      <c r="AB202">
        <v>12</v>
      </c>
      <c r="AC202">
        <v>12</v>
      </c>
      <c r="AD202" s="42">
        <v>12</v>
      </c>
      <c r="AE202">
        <v>12</v>
      </c>
      <c r="AF202">
        <v>12</v>
      </c>
      <c r="AG202" s="42">
        <v>12</v>
      </c>
    </row>
    <row r="203" spans="1:39" x14ac:dyDescent="0.3">
      <c r="B203" t="s">
        <v>266</v>
      </c>
      <c r="C203" s="42">
        <v>12</v>
      </c>
      <c r="D203">
        <v>11</v>
      </c>
      <c r="E203">
        <v>10</v>
      </c>
      <c r="F203" s="42">
        <v>9</v>
      </c>
      <c r="G203" s="42">
        <v>8</v>
      </c>
      <c r="H203" s="42">
        <v>7</v>
      </c>
      <c r="I203" s="42">
        <v>6</v>
      </c>
      <c r="J203" s="42">
        <v>5</v>
      </c>
      <c r="K203" s="42">
        <v>4</v>
      </c>
      <c r="L203" s="42">
        <v>3</v>
      </c>
      <c r="M203" s="42">
        <v>2</v>
      </c>
      <c r="N203" s="42">
        <v>1</v>
      </c>
      <c r="O203" s="42">
        <v>0</v>
      </c>
      <c r="P203">
        <v>11</v>
      </c>
      <c r="Q203">
        <v>10</v>
      </c>
      <c r="R203" s="42">
        <v>9</v>
      </c>
      <c r="S203" s="42">
        <v>8</v>
      </c>
      <c r="T203" s="42">
        <v>7</v>
      </c>
      <c r="U203" s="42">
        <v>6</v>
      </c>
      <c r="V203" s="42">
        <v>5</v>
      </c>
      <c r="W203" s="42">
        <v>4</v>
      </c>
      <c r="X203" s="42">
        <v>3</v>
      </c>
      <c r="Y203" s="42">
        <v>2</v>
      </c>
      <c r="Z203" s="42">
        <v>1</v>
      </c>
      <c r="AA203" s="42">
        <v>0</v>
      </c>
      <c r="AB203">
        <v>11</v>
      </c>
      <c r="AC203">
        <v>10</v>
      </c>
      <c r="AD203" s="42">
        <v>9</v>
      </c>
      <c r="AE203" s="42">
        <v>8</v>
      </c>
      <c r="AF203" s="42">
        <v>7</v>
      </c>
      <c r="AG203" s="42">
        <v>6</v>
      </c>
      <c r="AH203" s="42"/>
      <c r="AI203" s="42"/>
      <c r="AJ203" s="42"/>
      <c r="AK203" s="42"/>
      <c r="AL203" s="42"/>
      <c r="AM203" s="42"/>
    </row>
    <row r="204" spans="1:39" s="30" customFormat="1" x14ac:dyDescent="0.3">
      <c r="B204" s="30" t="s">
        <v>267</v>
      </c>
      <c r="C204" s="30">
        <v>1280</v>
      </c>
      <c r="D204" s="30">
        <f>C204*1.03</f>
        <v>1318.4</v>
      </c>
      <c r="E204" s="30">
        <f t="shared" ref="E204:AG204" si="388">D204*1.03</f>
        <v>1357.9520000000002</v>
      </c>
      <c r="F204" s="30">
        <f t="shared" si="388"/>
        <v>1398.6905600000002</v>
      </c>
      <c r="G204" s="30">
        <f t="shared" si="388"/>
        <v>1440.6512768000002</v>
      </c>
      <c r="H204" s="30">
        <f t="shared" si="388"/>
        <v>1483.8708151040003</v>
      </c>
      <c r="I204" s="30">
        <f t="shared" si="388"/>
        <v>1528.3869395571203</v>
      </c>
      <c r="J204" s="30">
        <f t="shared" si="388"/>
        <v>1574.238547743834</v>
      </c>
      <c r="K204" s="30">
        <f t="shared" si="388"/>
        <v>1621.4657041761491</v>
      </c>
      <c r="L204" s="30">
        <f t="shared" si="388"/>
        <v>1670.1096753014335</v>
      </c>
      <c r="M204" s="30">
        <f t="shared" si="388"/>
        <v>1720.2129655604765</v>
      </c>
      <c r="N204" s="30">
        <f t="shared" si="388"/>
        <v>1771.8193545272909</v>
      </c>
      <c r="O204" s="30">
        <f t="shared" si="388"/>
        <v>1824.9739351631097</v>
      </c>
      <c r="P204" s="30">
        <f t="shared" si="388"/>
        <v>1879.7231532180031</v>
      </c>
      <c r="Q204" s="30">
        <f t="shared" si="388"/>
        <v>1936.1148478145433</v>
      </c>
      <c r="R204" s="30">
        <f t="shared" si="388"/>
        <v>1994.1982932489796</v>
      </c>
      <c r="S204" s="30">
        <f t="shared" si="388"/>
        <v>2054.0242420464492</v>
      </c>
      <c r="T204" s="30">
        <f t="shared" si="388"/>
        <v>2115.6449693078425</v>
      </c>
      <c r="U204" s="30">
        <f t="shared" si="388"/>
        <v>2179.1143183870777</v>
      </c>
      <c r="V204" s="30">
        <f t="shared" si="388"/>
        <v>2244.4877479386901</v>
      </c>
      <c r="W204" s="30">
        <f t="shared" si="388"/>
        <v>2311.822380376851</v>
      </c>
      <c r="X204" s="30">
        <f t="shared" si="388"/>
        <v>2381.1770517881564</v>
      </c>
      <c r="Y204" s="30">
        <f t="shared" si="388"/>
        <v>2452.612363341801</v>
      </c>
      <c r="Z204" s="30">
        <f t="shared" si="388"/>
        <v>2526.190734242055</v>
      </c>
      <c r="AA204" s="30">
        <f t="shared" si="388"/>
        <v>2601.9764562693167</v>
      </c>
      <c r="AB204" s="30">
        <f t="shared" si="388"/>
        <v>2680.0357499573961</v>
      </c>
      <c r="AC204" s="30">
        <f t="shared" si="388"/>
        <v>2760.4368224561181</v>
      </c>
      <c r="AD204" s="30">
        <f t="shared" si="388"/>
        <v>2843.2499271298016</v>
      </c>
      <c r="AE204" s="30">
        <f t="shared" si="388"/>
        <v>2928.5474249436957</v>
      </c>
      <c r="AF204" s="30">
        <f t="shared" si="388"/>
        <v>3016.4038476920068</v>
      </c>
      <c r="AG204" s="30">
        <f t="shared" si="388"/>
        <v>3106.8959631227672</v>
      </c>
    </row>
    <row r="205" spans="1:39" s="30" customFormat="1" x14ac:dyDescent="0.3">
      <c r="B205" s="30" t="s">
        <v>268</v>
      </c>
      <c r="C205" s="30">
        <f>(C204/C202)*(C202-C203)</f>
        <v>0</v>
      </c>
      <c r="D205" s="30">
        <f t="shared" ref="D205:AG205" si="389">(D204/D202)*(D202-D203)</f>
        <v>109.86666666666667</v>
      </c>
      <c r="E205" s="30">
        <f t="shared" si="389"/>
        <v>226.32533333333336</v>
      </c>
      <c r="F205" s="30">
        <f t="shared" si="389"/>
        <v>349.67264000000006</v>
      </c>
      <c r="G205" s="30">
        <f t="shared" si="389"/>
        <v>480.21709226666673</v>
      </c>
      <c r="H205" s="30">
        <f t="shared" si="389"/>
        <v>618.2795062933335</v>
      </c>
      <c r="I205" s="30">
        <f t="shared" si="389"/>
        <v>764.19346977856014</v>
      </c>
      <c r="J205" s="30">
        <f t="shared" si="389"/>
        <v>918.30581951723661</v>
      </c>
      <c r="K205" s="30">
        <f t="shared" si="389"/>
        <v>1080.9771361174328</v>
      </c>
      <c r="L205" s="30">
        <f t="shared" si="389"/>
        <v>1252.5822564760751</v>
      </c>
      <c r="M205" s="30">
        <f t="shared" si="389"/>
        <v>1433.5108046337305</v>
      </c>
      <c r="N205" s="30">
        <f t="shared" si="389"/>
        <v>1624.1677416500165</v>
      </c>
      <c r="O205" s="30">
        <f t="shared" si="389"/>
        <v>1824.9739351631097</v>
      </c>
      <c r="P205" s="30">
        <f t="shared" si="389"/>
        <v>156.64359610150026</v>
      </c>
      <c r="Q205" s="30">
        <f t="shared" si="389"/>
        <v>322.68580796909055</v>
      </c>
      <c r="R205" s="30">
        <f t="shared" si="389"/>
        <v>498.54957331224489</v>
      </c>
      <c r="S205" s="30">
        <f t="shared" si="389"/>
        <v>684.67474734881637</v>
      </c>
      <c r="T205" s="30">
        <f t="shared" si="389"/>
        <v>881.51873721160098</v>
      </c>
      <c r="U205" s="30">
        <f t="shared" si="389"/>
        <v>1089.5571591935388</v>
      </c>
      <c r="V205" s="30">
        <f t="shared" si="389"/>
        <v>1309.2845196309027</v>
      </c>
      <c r="W205" s="30">
        <f t="shared" si="389"/>
        <v>1541.2149202512339</v>
      </c>
      <c r="X205" s="30">
        <f t="shared" si="389"/>
        <v>1785.8827888411174</v>
      </c>
      <c r="Y205" s="30">
        <f t="shared" si="389"/>
        <v>2043.8436361181675</v>
      </c>
      <c r="Z205" s="30">
        <f t="shared" si="389"/>
        <v>2315.6748397218839</v>
      </c>
      <c r="AA205" s="30">
        <f t="shared" si="389"/>
        <v>2601.9764562693167</v>
      </c>
      <c r="AB205" s="30">
        <f t="shared" si="389"/>
        <v>223.33631249644966</v>
      </c>
      <c r="AC205" s="30">
        <f t="shared" si="389"/>
        <v>460.07280374268635</v>
      </c>
      <c r="AD205" s="30">
        <f t="shared" si="389"/>
        <v>710.81248178245039</v>
      </c>
      <c r="AE205" s="30">
        <f t="shared" si="389"/>
        <v>976.18247498123185</v>
      </c>
      <c r="AF205" s="30">
        <f t="shared" si="389"/>
        <v>1256.8349365383363</v>
      </c>
      <c r="AG205" s="30">
        <f t="shared" si="389"/>
        <v>1553.4479815613836</v>
      </c>
    </row>
    <row r="206" spans="1:39" x14ac:dyDescent="0.3">
      <c r="A206" t="s">
        <v>263</v>
      </c>
      <c r="B206" t="s">
        <v>265</v>
      </c>
      <c r="C206" s="42">
        <v>50</v>
      </c>
      <c r="D206">
        <v>50</v>
      </c>
      <c r="E206">
        <v>50</v>
      </c>
      <c r="F206" s="42">
        <v>50</v>
      </c>
      <c r="G206">
        <v>50</v>
      </c>
      <c r="H206">
        <v>50</v>
      </c>
      <c r="I206" s="42">
        <v>50</v>
      </c>
      <c r="J206">
        <v>50</v>
      </c>
      <c r="K206">
        <v>50</v>
      </c>
      <c r="L206" s="42">
        <v>50</v>
      </c>
      <c r="M206">
        <v>50</v>
      </c>
      <c r="N206">
        <v>50</v>
      </c>
      <c r="O206" s="42">
        <v>50</v>
      </c>
      <c r="P206">
        <v>50</v>
      </c>
      <c r="Q206">
        <v>50</v>
      </c>
      <c r="R206" s="42">
        <v>50</v>
      </c>
      <c r="S206">
        <v>50</v>
      </c>
      <c r="T206">
        <v>50</v>
      </c>
      <c r="U206" s="42">
        <v>50</v>
      </c>
      <c r="V206">
        <v>50</v>
      </c>
      <c r="W206">
        <v>50</v>
      </c>
      <c r="X206" s="42">
        <v>50</v>
      </c>
      <c r="Y206">
        <v>50</v>
      </c>
      <c r="Z206">
        <v>50</v>
      </c>
      <c r="AA206" s="42">
        <v>50</v>
      </c>
      <c r="AB206">
        <v>50</v>
      </c>
      <c r="AC206">
        <v>50</v>
      </c>
      <c r="AD206" s="42">
        <v>50</v>
      </c>
      <c r="AE206">
        <v>50</v>
      </c>
      <c r="AF206">
        <v>50</v>
      </c>
      <c r="AG206" s="42">
        <v>50</v>
      </c>
    </row>
    <row r="207" spans="1:39" x14ac:dyDescent="0.3">
      <c r="B207" t="s">
        <v>266</v>
      </c>
      <c r="C207" s="42">
        <v>20</v>
      </c>
      <c r="D207">
        <v>19</v>
      </c>
      <c r="E207">
        <v>18</v>
      </c>
      <c r="F207" s="42">
        <v>17</v>
      </c>
      <c r="G207">
        <v>16</v>
      </c>
      <c r="H207">
        <v>15</v>
      </c>
      <c r="I207" s="42">
        <v>14</v>
      </c>
      <c r="J207">
        <v>13</v>
      </c>
      <c r="K207">
        <v>12</v>
      </c>
      <c r="L207" s="42">
        <v>11</v>
      </c>
      <c r="M207">
        <v>10</v>
      </c>
      <c r="N207">
        <v>9</v>
      </c>
      <c r="O207" s="42">
        <v>8</v>
      </c>
      <c r="P207">
        <v>7</v>
      </c>
      <c r="Q207">
        <v>6</v>
      </c>
      <c r="R207" s="42">
        <v>5</v>
      </c>
      <c r="S207">
        <v>4</v>
      </c>
      <c r="T207">
        <v>3</v>
      </c>
      <c r="U207" s="42">
        <v>2</v>
      </c>
      <c r="V207">
        <v>1</v>
      </c>
      <c r="W207">
        <v>0</v>
      </c>
      <c r="X207" s="42">
        <v>49</v>
      </c>
      <c r="Y207" s="42">
        <v>48</v>
      </c>
      <c r="Z207" s="42">
        <v>47</v>
      </c>
      <c r="AA207" s="42">
        <v>46</v>
      </c>
      <c r="AB207" s="42">
        <v>45</v>
      </c>
      <c r="AC207" s="42">
        <v>44</v>
      </c>
      <c r="AD207" s="42">
        <v>43</v>
      </c>
      <c r="AE207" s="42">
        <v>42</v>
      </c>
      <c r="AF207" s="42">
        <v>41</v>
      </c>
      <c r="AG207" s="42">
        <v>40</v>
      </c>
    </row>
    <row r="208" spans="1:39" s="30" customFormat="1" x14ac:dyDescent="0.3">
      <c r="B208" s="30" t="s">
        <v>267</v>
      </c>
      <c r="C208" s="30">
        <v>4500</v>
      </c>
      <c r="D208" s="30">
        <f>C208*1.03</f>
        <v>4635</v>
      </c>
      <c r="E208" s="30">
        <f t="shared" ref="E208:AG208" si="390">D208*1.03</f>
        <v>4774.05</v>
      </c>
      <c r="F208" s="30">
        <f t="shared" si="390"/>
        <v>4917.2715000000007</v>
      </c>
      <c r="G208" s="30">
        <f t="shared" si="390"/>
        <v>5064.7896450000007</v>
      </c>
      <c r="H208" s="30">
        <f t="shared" si="390"/>
        <v>5216.7333343500013</v>
      </c>
      <c r="I208" s="30">
        <f t="shared" si="390"/>
        <v>5373.2353343805016</v>
      </c>
      <c r="J208" s="30">
        <f t="shared" si="390"/>
        <v>5534.4323944119169</v>
      </c>
      <c r="K208" s="30">
        <f t="shared" si="390"/>
        <v>5700.4653662442743</v>
      </c>
      <c r="L208" s="30">
        <f t="shared" si="390"/>
        <v>5871.4793272316028</v>
      </c>
      <c r="M208" s="30">
        <f t="shared" si="390"/>
        <v>6047.6237070485513</v>
      </c>
      <c r="N208" s="30">
        <f t="shared" si="390"/>
        <v>6229.0524182600084</v>
      </c>
      <c r="O208" s="30">
        <f t="shared" si="390"/>
        <v>6415.9239908078089</v>
      </c>
      <c r="P208" s="30">
        <f t="shared" si="390"/>
        <v>6608.4017105320436</v>
      </c>
      <c r="Q208" s="30">
        <f t="shared" si="390"/>
        <v>6806.6537618480052</v>
      </c>
      <c r="R208" s="30">
        <f t="shared" si="390"/>
        <v>7010.8533747034453</v>
      </c>
      <c r="S208" s="30">
        <f t="shared" si="390"/>
        <v>7221.1789759445492</v>
      </c>
      <c r="T208" s="30">
        <f t="shared" si="390"/>
        <v>7437.814345222886</v>
      </c>
      <c r="U208" s="30">
        <f t="shared" si="390"/>
        <v>7660.9487755795726</v>
      </c>
      <c r="V208" s="30">
        <f t="shared" si="390"/>
        <v>7890.7772388469602</v>
      </c>
      <c r="W208" s="30">
        <f t="shared" si="390"/>
        <v>8127.5005560123691</v>
      </c>
      <c r="X208" s="30">
        <f t="shared" si="390"/>
        <v>8371.32557269274</v>
      </c>
      <c r="Y208" s="30">
        <f t="shared" si="390"/>
        <v>8622.4653398735227</v>
      </c>
      <c r="Z208" s="30">
        <f t="shared" si="390"/>
        <v>8881.1393000697281</v>
      </c>
      <c r="AA208" s="30">
        <f t="shared" si="390"/>
        <v>9147.5734790718197</v>
      </c>
      <c r="AB208" s="30">
        <f t="shared" si="390"/>
        <v>9422.0006834439737</v>
      </c>
      <c r="AC208" s="30">
        <f t="shared" si="390"/>
        <v>9704.6607039472929</v>
      </c>
      <c r="AD208" s="30">
        <f t="shared" si="390"/>
        <v>9995.8005250657116</v>
      </c>
      <c r="AE208" s="30">
        <f t="shared" si="390"/>
        <v>10295.674540817683</v>
      </c>
      <c r="AF208" s="30">
        <f t="shared" si="390"/>
        <v>10604.544777042214</v>
      </c>
      <c r="AG208" s="30">
        <f t="shared" si="390"/>
        <v>10922.681120353482</v>
      </c>
    </row>
    <row r="209" spans="1:33" s="30" customFormat="1" x14ac:dyDescent="0.3">
      <c r="B209" s="30" t="s">
        <v>268</v>
      </c>
      <c r="C209" s="30">
        <f>(C208/C206)*(C206-C207)</f>
        <v>2700</v>
      </c>
      <c r="D209" s="30">
        <f t="shared" ref="D209:AG209" si="391">(D208/D206)*(D206-D207)</f>
        <v>2873.7000000000003</v>
      </c>
      <c r="E209" s="30">
        <f t="shared" si="391"/>
        <v>3055.3920000000003</v>
      </c>
      <c r="F209" s="30">
        <f t="shared" si="391"/>
        <v>3245.3991900000005</v>
      </c>
      <c r="G209" s="30">
        <f t="shared" si="391"/>
        <v>3444.0569586000001</v>
      </c>
      <c r="H209" s="30">
        <f t="shared" si="391"/>
        <v>3651.7133340450009</v>
      </c>
      <c r="I209" s="30">
        <f t="shared" si="391"/>
        <v>3868.7294407539612</v>
      </c>
      <c r="J209" s="30">
        <f t="shared" si="391"/>
        <v>4095.4799718648183</v>
      </c>
      <c r="K209" s="30">
        <f t="shared" si="391"/>
        <v>4332.3536783456484</v>
      </c>
      <c r="L209" s="30">
        <f t="shared" si="391"/>
        <v>4579.7538752406499</v>
      </c>
      <c r="M209" s="30">
        <f t="shared" si="391"/>
        <v>4838.098965638841</v>
      </c>
      <c r="N209" s="30">
        <f t="shared" si="391"/>
        <v>5107.8229829732063</v>
      </c>
      <c r="O209" s="30">
        <f t="shared" si="391"/>
        <v>5389.3761522785599</v>
      </c>
      <c r="P209" s="30">
        <f t="shared" si="391"/>
        <v>5683.225471057558</v>
      </c>
      <c r="Q209" s="30">
        <f t="shared" si="391"/>
        <v>5989.8553104262446</v>
      </c>
      <c r="R209" s="30">
        <f t="shared" si="391"/>
        <v>6309.7680372331015</v>
      </c>
      <c r="S209" s="30">
        <f t="shared" si="391"/>
        <v>6643.4846578689858</v>
      </c>
      <c r="T209" s="30">
        <f t="shared" si="391"/>
        <v>6991.5454845095128</v>
      </c>
      <c r="U209" s="30">
        <f t="shared" si="391"/>
        <v>7354.5108245563897</v>
      </c>
      <c r="V209" s="30">
        <f t="shared" si="391"/>
        <v>7732.9616940700207</v>
      </c>
      <c r="W209" s="30">
        <f t="shared" si="391"/>
        <v>8127.5005560123691</v>
      </c>
      <c r="X209" s="30">
        <f t="shared" si="391"/>
        <v>167.4265114538548</v>
      </c>
      <c r="Y209" s="30">
        <f t="shared" si="391"/>
        <v>344.89861359494091</v>
      </c>
      <c r="Z209" s="30">
        <f t="shared" si="391"/>
        <v>532.86835800418362</v>
      </c>
      <c r="AA209" s="30">
        <f t="shared" si="391"/>
        <v>731.80587832574554</v>
      </c>
      <c r="AB209" s="30">
        <f t="shared" si="391"/>
        <v>942.20006834439744</v>
      </c>
      <c r="AC209" s="30">
        <f t="shared" si="391"/>
        <v>1164.5592844736752</v>
      </c>
      <c r="AD209" s="30">
        <f t="shared" si="391"/>
        <v>1399.4120735091994</v>
      </c>
      <c r="AE209" s="30">
        <f t="shared" si="391"/>
        <v>1647.3079265308293</v>
      </c>
      <c r="AF209" s="30">
        <f t="shared" si="391"/>
        <v>1908.8180598675985</v>
      </c>
      <c r="AG209" s="30">
        <f t="shared" si="391"/>
        <v>2184.5362240706963</v>
      </c>
    </row>
    <row r="210" spans="1:33" ht="15" thickBot="1" x14ac:dyDescent="0.35">
      <c r="A210" t="s">
        <v>269</v>
      </c>
      <c r="C210" s="45">
        <f>C209+C205+C201+C197+C193+C189+C185+C181+C177+C173+C169+C165+C161+C157+C153+C149+C145+C141+C137+C133+C129+C125+C121+C117+C113+C109+C105+C101+C97+C93+C89+C85+C81+C77+C73+C69+C65+C61+C57+C53+C49+C45+C41+C37+C33+C29+C25+C21+C17+C13+C9+C5</f>
        <v>377728.55428571429</v>
      </c>
      <c r="D210" s="45">
        <f t="shared" ref="D210:AG210" si="392">D209+D205+D201+D197+D193+D189+D185+D181+D177+D173+D169+D165+D161+D157+D153+D149+D145+D141+D137+D133+D129+D125+D121+D117+D113+D109+D105+D101+D97+D93+D89+D85+D81+D77+D73+D69+D65+D61+D57+D53+D49+D45+D41+D37+D33+D29+D25+D21+D17+D13+D9+D5</f>
        <v>321308.18796796538</v>
      </c>
      <c r="E210" s="45">
        <f t="shared" si="392"/>
        <v>330691.26826435793</v>
      </c>
      <c r="F210" s="45">
        <f t="shared" si="392"/>
        <v>371224.29815331876</v>
      </c>
      <c r="G210" s="45">
        <f t="shared" si="392"/>
        <v>391398.45596747304</v>
      </c>
      <c r="H210" s="45">
        <f t="shared" si="392"/>
        <v>446937.44616068021</v>
      </c>
      <c r="I210" s="45">
        <f t="shared" si="392"/>
        <v>483472.92887392291</v>
      </c>
      <c r="J210" s="45">
        <f t="shared" si="392"/>
        <v>509100.40822147875</v>
      </c>
      <c r="K210" s="45">
        <f t="shared" si="392"/>
        <v>439236.65844793286</v>
      </c>
      <c r="L210" s="45">
        <f t="shared" si="392"/>
        <v>516000.90580010513</v>
      </c>
      <c r="M210" s="45">
        <f t="shared" si="392"/>
        <v>566200.00991382427</v>
      </c>
      <c r="N210" s="45">
        <f t="shared" si="392"/>
        <v>574249.74777345429</v>
      </c>
      <c r="O210" s="45">
        <f t="shared" si="392"/>
        <v>521352.97872257594</v>
      </c>
      <c r="P210" s="45">
        <f t="shared" si="392"/>
        <v>580248.13291405281</v>
      </c>
      <c r="Q210" s="45">
        <f t="shared" si="392"/>
        <v>606722.42373106733</v>
      </c>
      <c r="R210" s="45">
        <f t="shared" si="392"/>
        <v>689321.51718015072</v>
      </c>
      <c r="S210" s="45">
        <f t="shared" si="392"/>
        <v>745118.96581435052</v>
      </c>
      <c r="T210" s="45">
        <f t="shared" si="392"/>
        <v>802900.09056661685</v>
      </c>
      <c r="U210" s="45">
        <f t="shared" si="392"/>
        <v>902803.67944942857</v>
      </c>
      <c r="V210" s="45">
        <f t="shared" si="392"/>
        <v>980641.71421622741</v>
      </c>
      <c r="W210" s="45">
        <f t="shared" si="392"/>
        <v>1025655.3885813934</v>
      </c>
      <c r="X210" s="45">
        <f t="shared" si="392"/>
        <v>1093136.5756116498</v>
      </c>
      <c r="Y210" s="45">
        <f t="shared" si="392"/>
        <v>1140654.4979372264</v>
      </c>
      <c r="Z210" s="45">
        <f t="shared" si="392"/>
        <v>1103758.4175908542</v>
      </c>
      <c r="AA210" s="45">
        <f t="shared" si="392"/>
        <v>1162919.9098879343</v>
      </c>
      <c r="AB210" s="45">
        <f t="shared" si="392"/>
        <v>1243984.2172170118</v>
      </c>
      <c r="AC210" s="45">
        <f t="shared" si="392"/>
        <v>1317910.2714278123</v>
      </c>
      <c r="AD210" s="45">
        <f t="shared" si="392"/>
        <v>1356013.1908176192</v>
      </c>
      <c r="AE210" s="45">
        <f t="shared" si="392"/>
        <v>1491263.3699539802</v>
      </c>
      <c r="AF210" s="45">
        <f t="shared" si="392"/>
        <v>1627281.0776511622</v>
      </c>
      <c r="AG210" s="45">
        <f t="shared" si="392"/>
        <v>1612719.448570451</v>
      </c>
    </row>
    <row r="211" spans="1:33" ht="15" thickTop="1" x14ac:dyDescent="0.3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3"/>
  <sheetViews>
    <sheetView tabSelected="1" workbookViewId="0">
      <selection activeCell="B13" sqref="B13"/>
    </sheetView>
  </sheetViews>
  <sheetFormatPr defaultRowHeight="14.4" x14ac:dyDescent="0.3"/>
  <cols>
    <col min="1" max="1" width="28.6640625" customWidth="1"/>
    <col min="2" max="2" width="13.6640625" customWidth="1"/>
    <col min="3" max="3" width="15.33203125" customWidth="1"/>
    <col min="4" max="4" width="3.88671875" customWidth="1"/>
    <col min="5" max="5" width="14" customWidth="1"/>
    <col min="6" max="6" width="14.6640625" customWidth="1"/>
    <col min="7" max="7" width="4" customWidth="1"/>
    <col min="8" max="8" width="13.44140625" customWidth="1"/>
    <col min="9" max="9" width="15.33203125" customWidth="1"/>
    <col min="10" max="10" width="4.5546875" customWidth="1"/>
    <col min="11" max="11" width="10.88671875" hidden="1" customWidth="1"/>
    <col min="12" max="12" width="11.6640625" hidden="1" customWidth="1"/>
    <col min="13" max="13" width="12.6640625" style="228" bestFit="1" customWidth="1"/>
    <col min="14" max="14" width="15.109375" style="228" customWidth="1"/>
    <col min="15" max="15" width="15" style="142" customWidth="1"/>
    <col min="16" max="16" width="18.88671875" hidden="1" customWidth="1"/>
  </cols>
  <sheetData>
    <row r="1" spans="1:15" s="148" customFormat="1" ht="15" customHeight="1" x14ac:dyDescent="0.25">
      <c r="A1" s="148" t="s">
        <v>313</v>
      </c>
      <c r="M1" s="228"/>
      <c r="N1" s="228"/>
      <c r="O1" s="142"/>
    </row>
    <row r="2" spans="1:15" s="148" customFormat="1" ht="15" customHeight="1" x14ac:dyDescent="0.25">
      <c r="A2" s="150" t="s">
        <v>309</v>
      </c>
      <c r="M2" s="228"/>
      <c r="N2" s="228"/>
      <c r="O2" s="142"/>
    </row>
    <row r="3" spans="1:15" s="148" customFormat="1" ht="15" customHeight="1" x14ac:dyDescent="0.25">
      <c r="B3" s="148" t="s">
        <v>310</v>
      </c>
      <c r="M3" s="228"/>
      <c r="N3" s="228"/>
      <c r="O3" s="142"/>
    </row>
    <row r="4" spans="1:15" s="148" customFormat="1" ht="20.25" customHeight="1" x14ac:dyDescent="0.25">
      <c r="M4" s="228"/>
      <c r="N4" s="228"/>
      <c r="O4" s="142"/>
    </row>
    <row r="5" spans="1:15" s="150" customFormat="1" ht="19.5" customHeight="1" x14ac:dyDescent="0.35">
      <c r="A5" s="275" t="s">
        <v>297</v>
      </c>
      <c r="B5" s="143"/>
      <c r="C5" s="143"/>
      <c r="D5" s="143"/>
      <c r="E5" s="143"/>
      <c r="M5" s="228"/>
      <c r="N5" s="228"/>
      <c r="O5" s="142"/>
    </row>
    <row r="6" spans="1:15" s="150" customFormat="1" ht="19.5" customHeight="1" x14ac:dyDescent="0.35">
      <c r="A6" s="275" t="s">
        <v>306</v>
      </c>
      <c r="B6" s="143"/>
      <c r="C6" s="143"/>
      <c r="D6" s="143"/>
      <c r="E6" s="143"/>
      <c r="M6" s="228"/>
      <c r="N6" s="228"/>
      <c r="O6" s="142"/>
    </row>
    <row r="7" spans="1:15" s="150" customFormat="1" ht="17.100000000000001" customHeight="1" x14ac:dyDescent="0.3">
      <c r="A7" s="276" t="s">
        <v>298</v>
      </c>
      <c r="B7" s="276"/>
      <c r="C7" s="276"/>
      <c r="D7" s="140"/>
      <c r="E7" s="140"/>
      <c r="M7" s="228"/>
      <c r="N7" s="228"/>
      <c r="O7" s="142"/>
    </row>
    <row r="8" spans="1:15" s="150" customFormat="1" ht="17.100000000000001" customHeight="1" x14ac:dyDescent="0.3">
      <c r="A8" s="277" t="s">
        <v>299</v>
      </c>
      <c r="B8" s="277"/>
      <c r="C8" s="277"/>
      <c r="D8" s="277"/>
      <c r="E8" s="277"/>
      <c r="M8" s="228"/>
      <c r="N8" s="228"/>
      <c r="O8" s="142"/>
    </row>
    <row r="9" spans="1:15" s="150" customFormat="1" ht="17.100000000000001" customHeight="1" x14ac:dyDescent="0.3">
      <c r="A9" s="140" t="s">
        <v>307</v>
      </c>
      <c r="B9" s="140"/>
      <c r="C9" s="278"/>
      <c r="D9" s="278"/>
      <c r="E9" s="278"/>
      <c r="M9" s="228"/>
      <c r="N9" s="228"/>
      <c r="O9" s="142"/>
    </row>
    <row r="10" spans="1:15" s="150" customFormat="1" ht="17.100000000000001" customHeight="1" x14ac:dyDescent="0.3">
      <c r="A10" s="140" t="s">
        <v>308</v>
      </c>
      <c r="B10" s="140"/>
      <c r="C10" s="278"/>
      <c r="D10" s="278"/>
      <c r="E10" s="278"/>
      <c r="M10" s="228"/>
      <c r="N10" s="228"/>
      <c r="O10" s="142"/>
    </row>
    <row r="11" spans="1:15" s="150" customFormat="1" ht="15" customHeight="1" x14ac:dyDescent="0.25">
      <c r="A11" s="143"/>
      <c r="B11" s="143" t="s">
        <v>311</v>
      </c>
      <c r="M11" s="228"/>
      <c r="N11" s="228"/>
      <c r="O11" s="142"/>
    </row>
    <row r="12" spans="1:15" s="150" customFormat="1" ht="15" customHeight="1" x14ac:dyDescent="0.25">
      <c r="A12" s="143"/>
      <c r="B12" s="143" t="s">
        <v>312</v>
      </c>
      <c r="M12" s="228"/>
      <c r="N12" s="228"/>
      <c r="O12" s="142"/>
    </row>
    <row r="13" spans="1:15" s="148" customFormat="1" ht="15" customHeight="1" x14ac:dyDescent="0.25">
      <c r="A13" s="149"/>
      <c r="M13" s="228"/>
      <c r="N13" s="228"/>
      <c r="O13" s="142"/>
    </row>
    <row r="14" spans="1:15" s="206" customFormat="1" ht="9.9" customHeight="1" x14ac:dyDescent="0.25">
      <c r="A14" s="207" t="s">
        <v>79</v>
      </c>
      <c r="B14" s="208"/>
      <c r="C14" s="208"/>
      <c r="D14" s="207"/>
      <c r="E14" s="207"/>
      <c r="F14" s="207"/>
      <c r="G14" s="207"/>
      <c r="H14" s="209"/>
      <c r="I14" s="209"/>
      <c r="J14" s="210"/>
      <c r="K14" s="210"/>
      <c r="L14" s="210"/>
      <c r="M14" s="229"/>
      <c r="N14" s="229"/>
      <c r="O14" s="142"/>
    </row>
    <row r="15" spans="1:15" s="206" customFormat="1" ht="9.9" customHeight="1" x14ac:dyDescent="0.25">
      <c r="A15" s="207" t="s">
        <v>96</v>
      </c>
      <c r="B15" s="208"/>
      <c r="C15" s="208"/>
      <c r="D15" s="207"/>
      <c r="E15" s="207"/>
      <c r="F15" s="207"/>
      <c r="G15" s="207"/>
      <c r="H15" s="209" t="s">
        <v>295</v>
      </c>
      <c r="I15" s="209"/>
      <c r="J15" s="210"/>
      <c r="K15" s="210" t="s">
        <v>107</v>
      </c>
      <c r="L15" s="210"/>
      <c r="M15" s="230"/>
      <c r="N15" s="230"/>
      <c r="O15" s="142"/>
    </row>
    <row r="16" spans="1:15" s="206" customFormat="1" ht="9.9" customHeight="1" x14ac:dyDescent="0.25">
      <c r="A16" s="211" t="s">
        <v>273</v>
      </c>
      <c r="B16" s="212">
        <v>2014</v>
      </c>
      <c r="C16" s="212">
        <v>2014</v>
      </c>
      <c r="D16" s="211"/>
      <c r="E16" s="212">
        <v>2014</v>
      </c>
      <c r="F16" s="212">
        <v>2014</v>
      </c>
      <c r="G16" s="211"/>
      <c r="H16" s="212">
        <v>2015</v>
      </c>
      <c r="I16" s="212">
        <v>2015</v>
      </c>
      <c r="J16" s="213"/>
      <c r="K16" s="213">
        <v>2014</v>
      </c>
      <c r="L16" s="213"/>
      <c r="M16" s="231"/>
      <c r="N16" s="231"/>
      <c r="O16" s="142"/>
    </row>
    <row r="17" spans="1:15" s="206" customFormat="1" ht="9.9" customHeight="1" x14ac:dyDescent="0.25">
      <c r="A17" s="211" t="s">
        <v>287</v>
      </c>
      <c r="B17" s="212" t="s">
        <v>0</v>
      </c>
      <c r="C17" s="212" t="s">
        <v>278</v>
      </c>
      <c r="D17" s="211"/>
      <c r="E17" s="212" t="s">
        <v>0</v>
      </c>
      <c r="F17" s="212" t="s">
        <v>1</v>
      </c>
      <c r="G17" s="211"/>
      <c r="H17" s="212" t="s">
        <v>0</v>
      </c>
      <c r="I17" s="212" t="s">
        <v>1</v>
      </c>
      <c r="J17" s="213"/>
      <c r="K17" s="213" t="s">
        <v>0</v>
      </c>
      <c r="L17" s="213" t="s">
        <v>1</v>
      </c>
      <c r="M17" s="231"/>
      <c r="N17" s="231"/>
      <c r="O17" s="142"/>
    </row>
    <row r="18" spans="1:15" s="206" customFormat="1" ht="9.9" customHeight="1" x14ac:dyDescent="0.25">
      <c r="A18" s="214" t="s">
        <v>2</v>
      </c>
      <c r="B18" s="211"/>
      <c r="C18" s="211"/>
      <c r="D18" s="211"/>
      <c r="E18" s="212" t="s">
        <v>280</v>
      </c>
      <c r="F18" s="212" t="s">
        <v>281</v>
      </c>
      <c r="G18" s="211"/>
      <c r="H18" s="211"/>
      <c r="I18" s="212" t="s">
        <v>301</v>
      </c>
      <c r="J18" s="215"/>
      <c r="K18" s="215"/>
      <c r="L18" s="215"/>
      <c r="M18" s="231"/>
      <c r="N18" s="231"/>
      <c r="O18" s="142"/>
    </row>
    <row r="19" spans="1:15" s="206" customFormat="1" ht="9.9" customHeight="1" x14ac:dyDescent="0.25">
      <c r="A19" s="207" t="s">
        <v>3</v>
      </c>
      <c r="B19" s="216">
        <v>42614.97</v>
      </c>
      <c r="C19" s="216">
        <v>383535.9</v>
      </c>
      <c r="D19" s="217"/>
      <c r="E19" s="216">
        <f>C19/9</f>
        <v>42615.100000000006</v>
      </c>
      <c r="F19" s="216">
        <f>E19*12</f>
        <v>511381.20000000007</v>
      </c>
      <c r="G19" s="217"/>
      <c r="H19" s="216">
        <f>H108</f>
        <v>43993.116666666669</v>
      </c>
      <c r="I19" s="216">
        <f>I108</f>
        <v>527917.4</v>
      </c>
      <c r="J19" s="218"/>
      <c r="K19" s="219" t="e">
        <f>K111</f>
        <v>#REF!</v>
      </c>
      <c r="L19" s="219" t="e">
        <f>L111</f>
        <v>#REF!</v>
      </c>
      <c r="M19" s="230"/>
      <c r="N19" s="230"/>
      <c r="O19" s="142"/>
    </row>
    <row r="20" spans="1:15" s="206" customFormat="1" ht="9.9" customHeight="1" x14ac:dyDescent="0.25">
      <c r="A20" s="207" t="s">
        <v>90</v>
      </c>
      <c r="B20" s="216"/>
      <c r="C20" s="216">
        <v>123.17</v>
      </c>
      <c r="D20" s="217"/>
      <c r="E20" s="216">
        <f t="shared" ref="E20:E30" si="0">C20/9</f>
        <v>13.685555555555556</v>
      </c>
      <c r="F20" s="216">
        <f t="shared" ref="F20:F30" si="1">E20*12</f>
        <v>164.22666666666669</v>
      </c>
      <c r="G20" s="217"/>
      <c r="H20" s="216"/>
      <c r="I20" s="216"/>
      <c r="J20" s="218"/>
      <c r="K20" s="219"/>
      <c r="L20" s="219"/>
      <c r="M20" s="230"/>
      <c r="N20" s="230"/>
      <c r="O20" s="142"/>
    </row>
    <row r="21" spans="1:15" s="206" customFormat="1" ht="9.9" customHeight="1" x14ac:dyDescent="0.25">
      <c r="A21" s="207" t="s">
        <v>4</v>
      </c>
      <c r="B21" s="216">
        <v>11</v>
      </c>
      <c r="C21" s="216">
        <v>0</v>
      </c>
      <c r="D21" s="217"/>
      <c r="E21" s="216">
        <f t="shared" si="0"/>
        <v>0</v>
      </c>
      <c r="F21" s="216">
        <f t="shared" si="1"/>
        <v>0</v>
      </c>
      <c r="G21" s="217"/>
      <c r="H21" s="216">
        <f>B21</f>
        <v>11</v>
      </c>
      <c r="I21" s="216">
        <f>H21*12</f>
        <v>132</v>
      </c>
      <c r="J21" s="218"/>
      <c r="K21" s="219">
        <v>0</v>
      </c>
      <c r="L21" s="219">
        <v>0</v>
      </c>
      <c r="M21" s="230"/>
      <c r="N21" s="230"/>
      <c r="O21" s="142"/>
    </row>
    <row r="22" spans="1:15" s="206" customFormat="1" ht="9.9" customHeight="1" x14ac:dyDescent="0.25">
      <c r="A22" s="207" t="s">
        <v>5</v>
      </c>
      <c r="B22" s="216">
        <v>1</v>
      </c>
      <c r="C22" s="216">
        <v>0</v>
      </c>
      <c r="D22" s="217"/>
      <c r="E22" s="216">
        <f t="shared" si="0"/>
        <v>0</v>
      </c>
      <c r="F22" s="216">
        <f t="shared" si="1"/>
        <v>0</v>
      </c>
      <c r="G22" s="217"/>
      <c r="H22" s="216">
        <f>B22</f>
        <v>1</v>
      </c>
      <c r="I22" s="216">
        <f t="shared" ref="I22:I29" si="2">H22*12</f>
        <v>12</v>
      </c>
      <c r="J22" s="218"/>
      <c r="K22" s="219">
        <v>0</v>
      </c>
      <c r="L22" s="219">
        <v>0</v>
      </c>
      <c r="M22" s="230"/>
      <c r="N22" s="230"/>
      <c r="O22" s="142"/>
    </row>
    <row r="23" spans="1:15" s="206" customFormat="1" ht="9.9" customHeight="1" x14ac:dyDescent="0.25">
      <c r="A23" s="207" t="s">
        <v>52</v>
      </c>
      <c r="B23" s="216">
        <v>1</v>
      </c>
      <c r="C23" s="216">
        <v>0</v>
      </c>
      <c r="D23" s="217"/>
      <c r="E23" s="216">
        <f t="shared" si="0"/>
        <v>0</v>
      </c>
      <c r="F23" s="216">
        <f t="shared" si="1"/>
        <v>0</v>
      </c>
      <c r="G23" s="217"/>
      <c r="H23" s="216">
        <f t="shared" ref="H23:H26" si="3">B23</f>
        <v>1</v>
      </c>
      <c r="I23" s="216">
        <f t="shared" si="2"/>
        <v>12</v>
      </c>
      <c r="J23" s="218"/>
      <c r="K23" s="219">
        <v>0</v>
      </c>
      <c r="L23" s="219">
        <v>0</v>
      </c>
      <c r="M23" s="230"/>
      <c r="N23" s="230"/>
      <c r="O23" s="142"/>
    </row>
    <row r="24" spans="1:15" s="206" customFormat="1" ht="9.9" customHeight="1" x14ac:dyDescent="0.25">
      <c r="A24" s="207" t="s">
        <v>75</v>
      </c>
      <c r="B24" s="216">
        <v>50</v>
      </c>
      <c r="C24" s="216">
        <v>50</v>
      </c>
      <c r="D24" s="217"/>
      <c r="E24" s="216">
        <f t="shared" si="0"/>
        <v>5.5555555555555554</v>
      </c>
      <c r="F24" s="216">
        <f t="shared" si="1"/>
        <v>66.666666666666657</v>
      </c>
      <c r="G24" s="217"/>
      <c r="H24" s="216">
        <v>5</v>
      </c>
      <c r="I24" s="216">
        <f t="shared" si="2"/>
        <v>60</v>
      </c>
      <c r="J24" s="218"/>
      <c r="K24" s="219">
        <v>0</v>
      </c>
      <c r="L24" s="219">
        <v>0</v>
      </c>
      <c r="M24" s="230"/>
      <c r="N24" s="230"/>
      <c r="O24" s="142"/>
    </row>
    <row r="25" spans="1:15" s="206" customFormat="1" ht="9.9" customHeight="1" x14ac:dyDescent="0.25">
      <c r="A25" s="207" t="s">
        <v>53</v>
      </c>
      <c r="B25" s="216">
        <v>6000</v>
      </c>
      <c r="C25" s="216">
        <v>37705.699999999997</v>
      </c>
      <c r="D25" s="217"/>
      <c r="E25" s="216">
        <f t="shared" si="0"/>
        <v>4189.5222222222219</v>
      </c>
      <c r="F25" s="216">
        <f t="shared" si="1"/>
        <v>50274.266666666663</v>
      </c>
      <c r="G25" s="217"/>
      <c r="H25" s="216">
        <v>4200</v>
      </c>
      <c r="I25" s="216">
        <f t="shared" si="2"/>
        <v>50400</v>
      </c>
      <c r="J25" s="218"/>
      <c r="K25" s="219">
        <v>1000</v>
      </c>
      <c r="L25" s="219">
        <f>K25*12</f>
        <v>12000</v>
      </c>
      <c r="M25" s="230"/>
      <c r="N25" s="230"/>
      <c r="O25" s="142"/>
    </row>
    <row r="26" spans="1:15" s="206" customFormat="1" ht="9.9" customHeight="1" x14ac:dyDescent="0.25">
      <c r="A26" s="207" t="s">
        <v>54</v>
      </c>
      <c r="B26" s="216">
        <v>2</v>
      </c>
      <c r="C26" s="216">
        <v>0</v>
      </c>
      <c r="D26" s="217"/>
      <c r="E26" s="216">
        <f t="shared" si="0"/>
        <v>0</v>
      </c>
      <c r="F26" s="216">
        <f t="shared" si="1"/>
        <v>0</v>
      </c>
      <c r="G26" s="217"/>
      <c r="H26" s="216">
        <f t="shared" si="3"/>
        <v>2</v>
      </c>
      <c r="I26" s="216">
        <f t="shared" si="2"/>
        <v>24</v>
      </c>
      <c r="J26" s="218"/>
      <c r="K26" s="219">
        <v>0</v>
      </c>
      <c r="L26" s="219">
        <v>0</v>
      </c>
      <c r="M26" s="230"/>
      <c r="N26" s="230"/>
      <c r="O26" s="142"/>
    </row>
    <row r="27" spans="1:15" s="206" customFormat="1" ht="9.9" customHeight="1" x14ac:dyDescent="0.25">
      <c r="A27" s="207" t="s">
        <v>55</v>
      </c>
      <c r="B27" s="216">
        <v>800</v>
      </c>
      <c r="C27" s="216">
        <v>255</v>
      </c>
      <c r="D27" s="217"/>
      <c r="E27" s="216">
        <f t="shared" si="0"/>
        <v>28.333333333333332</v>
      </c>
      <c r="F27" s="216">
        <f t="shared" si="1"/>
        <v>340</v>
      </c>
      <c r="G27" s="217"/>
      <c r="H27" s="216">
        <v>28</v>
      </c>
      <c r="I27" s="216">
        <f t="shared" si="2"/>
        <v>336</v>
      </c>
      <c r="J27" s="218"/>
      <c r="K27" s="219">
        <v>0</v>
      </c>
      <c r="L27" s="219">
        <v>0</v>
      </c>
      <c r="M27" s="230"/>
      <c r="N27" s="230"/>
      <c r="O27" s="142"/>
    </row>
    <row r="28" spans="1:15" s="206" customFormat="1" ht="9.9" customHeight="1" x14ac:dyDescent="0.25">
      <c r="A28" s="207" t="s">
        <v>300</v>
      </c>
      <c r="B28" s="216">
        <v>0</v>
      </c>
      <c r="C28" s="216">
        <v>27929.81</v>
      </c>
      <c r="D28" s="217"/>
      <c r="E28" s="216">
        <f t="shared" si="0"/>
        <v>3103.3122222222223</v>
      </c>
      <c r="F28" s="216">
        <f t="shared" si="1"/>
        <v>37239.746666666666</v>
      </c>
      <c r="G28" s="217"/>
      <c r="H28" s="216">
        <v>3100</v>
      </c>
      <c r="I28" s="216">
        <f t="shared" si="2"/>
        <v>37200</v>
      </c>
      <c r="J28" s="218"/>
      <c r="K28" s="219"/>
      <c r="L28" s="219"/>
      <c r="M28" s="230"/>
      <c r="N28" s="230"/>
      <c r="O28" s="142"/>
    </row>
    <row r="29" spans="1:15" s="206" customFormat="1" ht="9.9" customHeight="1" x14ac:dyDescent="0.25">
      <c r="A29" s="207" t="s">
        <v>286</v>
      </c>
      <c r="B29" s="216">
        <v>4875.76</v>
      </c>
      <c r="C29" s="216">
        <v>43881.84</v>
      </c>
      <c r="D29" s="217"/>
      <c r="E29" s="216">
        <f t="shared" si="0"/>
        <v>4875.7599999999993</v>
      </c>
      <c r="F29" s="216">
        <f t="shared" si="1"/>
        <v>58509.119999999995</v>
      </c>
      <c r="G29" s="217"/>
      <c r="H29" s="220">
        <v>1701.03</v>
      </c>
      <c r="I29" s="220">
        <f t="shared" si="2"/>
        <v>20412.36</v>
      </c>
      <c r="J29" s="218"/>
      <c r="K29" s="219">
        <v>0</v>
      </c>
      <c r="L29" s="219">
        <v>0</v>
      </c>
      <c r="M29" s="230"/>
      <c r="N29" s="232"/>
      <c r="O29" s="142"/>
    </row>
    <row r="30" spans="1:15" s="206" customFormat="1" ht="9.9" customHeight="1" x14ac:dyDescent="0.25">
      <c r="A30" s="207" t="s">
        <v>89</v>
      </c>
      <c r="B30" s="216"/>
      <c r="C30" s="216"/>
      <c r="D30" s="217"/>
      <c r="E30" s="216">
        <f t="shared" si="0"/>
        <v>0</v>
      </c>
      <c r="F30" s="216">
        <f t="shared" si="1"/>
        <v>0</v>
      </c>
      <c r="G30" s="217"/>
      <c r="H30" s="216"/>
      <c r="I30" s="216"/>
      <c r="J30" s="218"/>
      <c r="K30" s="219">
        <v>0</v>
      </c>
      <c r="L30" s="219">
        <v>0</v>
      </c>
      <c r="M30" s="230"/>
      <c r="N30" s="230"/>
      <c r="O30" s="142"/>
    </row>
    <row r="31" spans="1:15" s="206" customFormat="1" ht="9.9" customHeight="1" thickBot="1" x14ac:dyDescent="0.3">
      <c r="A31" s="221" t="s">
        <v>7</v>
      </c>
      <c r="B31" s="222">
        <f>SUM(B19:B30)</f>
        <v>54355.73</v>
      </c>
      <c r="C31" s="222">
        <f>SUM(C19:C30)</f>
        <v>493481.42000000004</v>
      </c>
      <c r="D31" s="223"/>
      <c r="E31" s="222">
        <f>SUM(E19:E30)</f>
        <v>54831.268888888895</v>
      </c>
      <c r="F31" s="222">
        <f>SUM(F19:F30)</f>
        <v>657975.2266666668</v>
      </c>
      <c r="G31" s="223"/>
      <c r="H31" s="222">
        <f>SUM(H19:H30)</f>
        <v>53042.146666666667</v>
      </c>
      <c r="I31" s="222">
        <f>SUM(I19:I30)</f>
        <v>636505.76</v>
      </c>
      <c r="J31" s="224"/>
      <c r="K31" s="225" t="e">
        <f>SUM(K19:K30)</f>
        <v>#REF!</v>
      </c>
      <c r="L31" s="225" t="e">
        <f>SUM(L19:L30)</f>
        <v>#REF!</v>
      </c>
      <c r="M31" s="233"/>
      <c r="N31" s="233"/>
      <c r="O31" s="142"/>
    </row>
    <row r="32" spans="1:15" ht="29.25" thickBot="1" x14ac:dyDescent="0.5">
      <c r="A32" s="131" t="s">
        <v>8</v>
      </c>
      <c r="B32" s="132"/>
      <c r="C32" s="184"/>
      <c r="D32" s="133"/>
      <c r="E32" s="132"/>
      <c r="F32" s="132"/>
      <c r="G32" s="133"/>
      <c r="H32" s="132"/>
      <c r="I32" s="132"/>
      <c r="J32" s="132"/>
      <c r="K32" s="132"/>
      <c r="L32" s="132"/>
      <c r="M32" s="234"/>
      <c r="N32" s="235"/>
      <c r="O32" s="265"/>
    </row>
    <row r="33" spans="1:16" ht="18.600000000000001" thickBot="1" x14ac:dyDescent="0.4">
      <c r="A33" s="145"/>
      <c r="B33" s="165">
        <v>2014</v>
      </c>
      <c r="C33" s="185">
        <v>2014</v>
      </c>
      <c r="D33" s="63"/>
      <c r="E33" s="166">
        <v>2014</v>
      </c>
      <c r="F33" s="268">
        <v>2014</v>
      </c>
      <c r="G33" s="64"/>
      <c r="H33" s="146">
        <v>2015</v>
      </c>
      <c r="I33" s="269">
        <v>2015</v>
      </c>
      <c r="J33" s="147"/>
      <c r="K33" s="147"/>
      <c r="L33" s="147"/>
      <c r="M33" s="236" t="s">
        <v>290</v>
      </c>
      <c r="N33" s="237" t="s">
        <v>291</v>
      </c>
      <c r="O33" s="142" t="s">
        <v>296</v>
      </c>
    </row>
    <row r="34" spans="1:16" ht="18.600000000000001" thickBot="1" x14ac:dyDescent="0.4">
      <c r="A34" s="145"/>
      <c r="B34" s="165" t="s">
        <v>0</v>
      </c>
      <c r="C34" s="185" t="s">
        <v>278</v>
      </c>
      <c r="D34" s="63"/>
      <c r="E34" s="166" t="s">
        <v>0</v>
      </c>
      <c r="F34" s="268" t="s">
        <v>1</v>
      </c>
      <c r="G34" s="64"/>
      <c r="H34" s="146" t="s">
        <v>0</v>
      </c>
      <c r="I34" s="269" t="s">
        <v>1</v>
      </c>
      <c r="J34" s="147"/>
      <c r="K34" s="147"/>
      <c r="L34" s="147"/>
      <c r="M34" s="238" t="s">
        <v>293</v>
      </c>
      <c r="N34" s="239" t="s">
        <v>294</v>
      </c>
    </row>
    <row r="35" spans="1:16" ht="18.600000000000001" thickBot="1" x14ac:dyDescent="0.4">
      <c r="A35" s="144" t="s">
        <v>9</v>
      </c>
      <c r="B35" s="64"/>
      <c r="C35" s="181"/>
      <c r="D35" s="64"/>
      <c r="E35" s="179" t="s">
        <v>280</v>
      </c>
      <c r="F35" s="269" t="s">
        <v>281</v>
      </c>
      <c r="G35" s="64"/>
      <c r="H35" s="146"/>
      <c r="I35" s="269" t="s">
        <v>301</v>
      </c>
      <c r="J35" s="147"/>
      <c r="K35" s="147"/>
      <c r="L35" s="147"/>
      <c r="M35" s="240"/>
      <c r="N35" s="241"/>
    </row>
    <row r="36" spans="1:16" ht="15.6" x14ac:dyDescent="0.3">
      <c r="A36" s="92" t="s">
        <v>10</v>
      </c>
      <c r="B36" s="134">
        <v>1560</v>
      </c>
      <c r="C36" s="186">
        <v>14420.8</v>
      </c>
      <c r="D36" s="136"/>
      <c r="E36" s="151">
        <f t="shared" ref="E36:E73" si="4">C36/9</f>
        <v>1602.3111111111111</v>
      </c>
      <c r="F36" s="226">
        <f>E36*12</f>
        <v>19227.733333333334</v>
      </c>
      <c r="G36" s="50"/>
      <c r="H36" s="51">
        <v>1602</v>
      </c>
      <c r="I36" s="226">
        <f>H36*12</f>
        <v>19224</v>
      </c>
      <c r="J36" s="52"/>
      <c r="K36" s="51">
        <v>92</v>
      </c>
      <c r="L36" s="51">
        <f>K36*12</f>
        <v>1104</v>
      </c>
      <c r="M36" s="230">
        <v>14420.8</v>
      </c>
      <c r="N36" s="230">
        <v>14040</v>
      </c>
      <c r="O36" s="266">
        <f>+M36-N36</f>
        <v>380.79999999999927</v>
      </c>
      <c r="P36" t="s">
        <v>314</v>
      </c>
    </row>
    <row r="37" spans="1:16" ht="15.6" x14ac:dyDescent="0.3">
      <c r="A37" s="92" t="s">
        <v>11</v>
      </c>
      <c r="B37" s="134">
        <v>2000</v>
      </c>
      <c r="C37" s="187">
        <v>17138.05</v>
      </c>
      <c r="D37" s="136"/>
      <c r="E37" s="151">
        <f t="shared" si="4"/>
        <v>1904.2277777777776</v>
      </c>
      <c r="F37" s="226">
        <f t="shared" ref="F37:F41" si="5">E37*12</f>
        <v>22850.73333333333</v>
      </c>
      <c r="G37" s="50"/>
      <c r="H37" s="51">
        <v>1972</v>
      </c>
      <c r="I37" s="226">
        <f>H37*12</f>
        <v>23664</v>
      </c>
      <c r="J37" s="52"/>
      <c r="K37" s="51">
        <v>800</v>
      </c>
      <c r="L37" s="51">
        <f>K37*12</f>
        <v>9600</v>
      </c>
      <c r="M37" s="230">
        <v>17138.05</v>
      </c>
      <c r="N37" s="230">
        <v>18000</v>
      </c>
      <c r="O37" s="266">
        <f t="shared" ref="O37:O41" si="6">+M37-N37</f>
        <v>-861.95000000000073</v>
      </c>
      <c r="P37" t="s">
        <v>315</v>
      </c>
    </row>
    <row r="38" spans="1:16" ht="15.6" x14ac:dyDescent="0.3">
      <c r="A38" s="92" t="s">
        <v>12</v>
      </c>
      <c r="B38" s="134">
        <v>2800</v>
      </c>
      <c r="C38" s="187">
        <v>20158.5</v>
      </c>
      <c r="D38" s="136"/>
      <c r="E38" s="151">
        <f t="shared" si="4"/>
        <v>2239.8333333333335</v>
      </c>
      <c r="F38" s="226">
        <f t="shared" si="5"/>
        <v>26878</v>
      </c>
      <c r="G38" s="50"/>
      <c r="H38" s="51">
        <v>2240</v>
      </c>
      <c r="I38" s="226">
        <f>H38*12</f>
        <v>26880</v>
      </c>
      <c r="J38" s="52"/>
      <c r="K38" s="51">
        <v>0</v>
      </c>
      <c r="L38" s="51">
        <f t="shared" ref="L38:L41" si="7">K38*12</f>
        <v>0</v>
      </c>
      <c r="M38" s="230">
        <v>20185.5</v>
      </c>
      <c r="N38" s="230">
        <v>25200</v>
      </c>
      <c r="O38" s="266">
        <f t="shared" si="6"/>
        <v>-5014.5</v>
      </c>
      <c r="P38" t="s">
        <v>316</v>
      </c>
    </row>
    <row r="39" spans="1:16" ht="15.6" x14ac:dyDescent="0.3">
      <c r="A39" s="92" t="s">
        <v>13</v>
      </c>
      <c r="B39" s="134">
        <v>3632</v>
      </c>
      <c r="C39" s="187">
        <v>31001.85</v>
      </c>
      <c r="D39" s="136"/>
      <c r="E39" s="151">
        <f t="shared" si="4"/>
        <v>3444.6499999999996</v>
      </c>
      <c r="F39" s="226">
        <f t="shared" si="5"/>
        <v>41335.799999999996</v>
      </c>
      <c r="G39" s="50"/>
      <c r="H39" s="51">
        <v>3445</v>
      </c>
      <c r="I39" s="226">
        <f>H39*12</f>
        <v>41340</v>
      </c>
      <c r="J39" s="52"/>
      <c r="K39" s="51">
        <v>0</v>
      </c>
      <c r="L39" s="51">
        <f t="shared" si="7"/>
        <v>0</v>
      </c>
      <c r="M39" s="230">
        <v>31001.85</v>
      </c>
      <c r="N39" s="230">
        <v>32688</v>
      </c>
      <c r="O39" s="266">
        <f t="shared" si="6"/>
        <v>-1686.1500000000015</v>
      </c>
      <c r="P39" t="s">
        <v>316</v>
      </c>
    </row>
    <row r="40" spans="1:16" ht="15.6" x14ac:dyDescent="0.3">
      <c r="A40" s="92" t="s">
        <v>14</v>
      </c>
      <c r="B40" s="134">
        <v>570</v>
      </c>
      <c r="C40" s="187">
        <v>5060.53</v>
      </c>
      <c r="D40" s="136"/>
      <c r="E40" s="151">
        <f t="shared" si="4"/>
        <v>562.28111111111104</v>
      </c>
      <c r="F40" s="226">
        <f t="shared" si="5"/>
        <v>6747.373333333333</v>
      </c>
      <c r="G40" s="50"/>
      <c r="H40" s="51">
        <f>B40</f>
        <v>570</v>
      </c>
      <c r="I40" s="226">
        <f t="shared" ref="I40:I41" si="8">H40*12</f>
        <v>6840</v>
      </c>
      <c r="J40" s="52"/>
      <c r="K40" s="51">
        <v>0</v>
      </c>
      <c r="L40" s="51">
        <f t="shared" si="7"/>
        <v>0</v>
      </c>
      <c r="M40" s="230">
        <v>5060.53</v>
      </c>
      <c r="N40" s="230">
        <v>5130</v>
      </c>
      <c r="O40" s="266">
        <f t="shared" si="6"/>
        <v>-69.470000000000255</v>
      </c>
      <c r="P40" t="s">
        <v>315</v>
      </c>
    </row>
    <row r="41" spans="1:16" ht="16.2" thickBot="1" x14ac:dyDescent="0.35">
      <c r="A41" s="93" t="s">
        <v>15</v>
      </c>
      <c r="B41" s="135">
        <v>158</v>
      </c>
      <c r="C41" s="188">
        <v>1256.05</v>
      </c>
      <c r="D41" s="137"/>
      <c r="E41" s="152">
        <f t="shared" si="4"/>
        <v>139.5611111111111</v>
      </c>
      <c r="F41" s="227">
        <f t="shared" si="5"/>
        <v>1674.7333333333331</v>
      </c>
      <c r="G41" s="66"/>
      <c r="H41" s="65">
        <v>158</v>
      </c>
      <c r="I41" s="227">
        <f t="shared" si="8"/>
        <v>1896</v>
      </c>
      <c r="J41" s="67"/>
      <c r="K41" s="65">
        <v>0</v>
      </c>
      <c r="L41" s="65">
        <f t="shared" si="7"/>
        <v>0</v>
      </c>
      <c r="M41" s="230">
        <v>1256.05</v>
      </c>
      <c r="N41" s="230">
        <v>1422</v>
      </c>
      <c r="O41" s="266">
        <f t="shared" si="6"/>
        <v>-165.95000000000005</v>
      </c>
      <c r="P41" s="1" t="s">
        <v>315</v>
      </c>
    </row>
    <row r="42" spans="1:16" ht="16.2" thickBot="1" x14ac:dyDescent="0.35">
      <c r="A42" s="97" t="s">
        <v>16</v>
      </c>
      <c r="B42" s="98">
        <f>SUM(B36:B41)</f>
        <v>10720</v>
      </c>
      <c r="C42" s="189">
        <f>SUM(C36:C41)</f>
        <v>89035.78</v>
      </c>
      <c r="D42" s="99"/>
      <c r="E42" s="153">
        <f t="shared" si="4"/>
        <v>9892.8644444444435</v>
      </c>
      <c r="F42" s="169">
        <f>SUM(F36:F41)</f>
        <v>118714.37333333334</v>
      </c>
      <c r="G42" s="99"/>
      <c r="H42" s="98">
        <f>SUM(H36:H41)</f>
        <v>9987</v>
      </c>
      <c r="I42" s="169">
        <f>SUM(I36:I41)</f>
        <v>119844</v>
      </c>
      <c r="J42" s="91"/>
      <c r="K42" s="89">
        <f>SUM(K36:K41)</f>
        <v>892</v>
      </c>
      <c r="L42" s="89">
        <f>SUM(L36:L41)</f>
        <v>10704</v>
      </c>
      <c r="M42" s="242"/>
      <c r="N42" s="243"/>
    </row>
    <row r="43" spans="1:16" ht="15" thickBot="1" x14ac:dyDescent="0.35">
      <c r="A43" s="47"/>
      <c r="B43" s="5"/>
      <c r="C43" s="190"/>
      <c r="D43" s="100"/>
      <c r="E43" s="5"/>
      <c r="F43" s="5"/>
      <c r="G43" s="100"/>
      <c r="H43" s="5"/>
      <c r="I43" s="203"/>
      <c r="J43" s="101"/>
      <c r="K43" s="5"/>
      <c r="L43" s="5"/>
      <c r="M43" s="244"/>
      <c r="N43" s="244"/>
    </row>
    <row r="44" spans="1:16" ht="18.600000000000001" thickBot="1" x14ac:dyDescent="0.4">
      <c r="A44" s="128" t="s">
        <v>17</v>
      </c>
      <c r="B44" s="129"/>
      <c r="C44" s="191"/>
      <c r="D44" s="130"/>
      <c r="E44" s="130"/>
      <c r="F44" s="129"/>
      <c r="G44" s="130"/>
      <c r="H44" s="129"/>
      <c r="I44" s="204"/>
      <c r="J44" s="129"/>
      <c r="K44" s="129"/>
      <c r="L44" s="129"/>
      <c r="M44" s="234"/>
      <c r="N44" s="235"/>
    </row>
    <row r="45" spans="1:16" ht="15.6" x14ac:dyDescent="0.3">
      <c r="A45" s="94" t="s">
        <v>18</v>
      </c>
      <c r="B45" s="138">
        <v>1000</v>
      </c>
      <c r="C45" s="186">
        <v>11031.53</v>
      </c>
      <c r="D45" s="139"/>
      <c r="E45" s="154">
        <f t="shared" si="4"/>
        <v>1225.7255555555557</v>
      </c>
      <c r="F45" s="267">
        <f>E45*12</f>
        <v>14708.706666666669</v>
      </c>
      <c r="G45" s="70"/>
      <c r="H45" s="69">
        <v>1250</v>
      </c>
      <c r="I45" s="267">
        <f>H45*12</f>
        <v>15000</v>
      </c>
      <c r="J45" s="71"/>
      <c r="K45" s="69">
        <v>0</v>
      </c>
      <c r="L45" s="69">
        <f>K45*12</f>
        <v>0</v>
      </c>
      <c r="M45" s="229">
        <v>11031.53</v>
      </c>
      <c r="N45" s="245">
        <v>9000</v>
      </c>
      <c r="O45" s="141">
        <f t="shared" ref="O45:O55" si="9">+M45-N45</f>
        <v>2031.5300000000007</v>
      </c>
      <c r="P45" t="s">
        <v>317</v>
      </c>
    </row>
    <row r="46" spans="1:16" ht="15.6" x14ac:dyDescent="0.3">
      <c r="A46" s="86" t="s">
        <v>56</v>
      </c>
      <c r="B46" s="134">
        <v>1</v>
      </c>
      <c r="C46" s="187">
        <v>343.47</v>
      </c>
      <c r="D46" s="136"/>
      <c r="E46" s="151">
        <f t="shared" si="4"/>
        <v>38.163333333333334</v>
      </c>
      <c r="F46" s="226">
        <f t="shared" ref="F46:F55" si="10">E46*12</f>
        <v>457.96000000000004</v>
      </c>
      <c r="G46" s="50"/>
      <c r="H46" s="51">
        <v>75</v>
      </c>
      <c r="I46" s="226">
        <f t="shared" ref="I46:I55" si="11">H46*12</f>
        <v>900</v>
      </c>
      <c r="J46" s="52"/>
      <c r="K46" s="51">
        <v>0</v>
      </c>
      <c r="L46" s="51">
        <f t="shared" ref="L46:L55" si="12">K46*12</f>
        <v>0</v>
      </c>
      <c r="M46" s="230">
        <v>343.47</v>
      </c>
      <c r="N46" s="246">
        <v>9</v>
      </c>
      <c r="O46" s="141">
        <f t="shared" si="9"/>
        <v>334.47</v>
      </c>
      <c r="P46" t="s">
        <v>315</v>
      </c>
    </row>
    <row r="47" spans="1:16" ht="15.6" x14ac:dyDescent="0.3">
      <c r="A47" s="86" t="s">
        <v>19</v>
      </c>
      <c r="B47" s="134">
        <v>2964</v>
      </c>
      <c r="C47" s="187">
        <v>23322.14</v>
      </c>
      <c r="D47" s="136"/>
      <c r="E47" s="151">
        <f t="shared" si="4"/>
        <v>2591.3488888888887</v>
      </c>
      <c r="F47" s="226">
        <f t="shared" si="10"/>
        <v>31096.186666666665</v>
      </c>
      <c r="G47" s="50"/>
      <c r="H47" s="51">
        <v>2581</v>
      </c>
      <c r="I47" s="226">
        <f t="shared" si="11"/>
        <v>30972</v>
      </c>
      <c r="J47" s="52"/>
      <c r="K47" s="51">
        <v>0</v>
      </c>
      <c r="L47" s="51">
        <f t="shared" si="12"/>
        <v>0</v>
      </c>
      <c r="M47" s="230">
        <v>23322.14</v>
      </c>
      <c r="N47" s="246">
        <v>26676</v>
      </c>
      <c r="O47" s="141">
        <f t="shared" si="9"/>
        <v>-3353.8600000000006</v>
      </c>
      <c r="P47" t="s">
        <v>315</v>
      </c>
    </row>
    <row r="48" spans="1:16" ht="15.6" x14ac:dyDescent="0.3">
      <c r="A48" s="86" t="s">
        <v>57</v>
      </c>
      <c r="B48" s="134">
        <v>250</v>
      </c>
      <c r="C48" s="187">
        <v>1437.87</v>
      </c>
      <c r="D48" s="136"/>
      <c r="E48" s="151">
        <f t="shared" si="4"/>
        <v>159.76333333333332</v>
      </c>
      <c r="F48" s="226">
        <f t="shared" si="10"/>
        <v>1917.1599999999999</v>
      </c>
      <c r="G48" s="50"/>
      <c r="H48" s="51">
        <v>250</v>
      </c>
      <c r="I48" s="226">
        <v>3000</v>
      </c>
      <c r="J48" s="52"/>
      <c r="K48" s="51">
        <v>0</v>
      </c>
      <c r="L48" s="51">
        <f t="shared" si="12"/>
        <v>0</v>
      </c>
      <c r="M48" s="230">
        <v>4270.5600000000004</v>
      </c>
      <c r="N48" s="246">
        <v>4977</v>
      </c>
      <c r="O48" s="141">
        <f t="shared" si="9"/>
        <v>-706.4399999999996</v>
      </c>
      <c r="P48" t="s">
        <v>317</v>
      </c>
    </row>
    <row r="49" spans="1:16" ht="15.6" x14ac:dyDescent="0.3">
      <c r="A49" s="86" t="s">
        <v>58</v>
      </c>
      <c r="B49" s="134">
        <v>553</v>
      </c>
      <c r="C49" s="187">
        <v>4270.5600000000004</v>
      </c>
      <c r="D49" s="136"/>
      <c r="E49" s="151">
        <f t="shared" si="4"/>
        <v>474.50666666666672</v>
      </c>
      <c r="F49" s="226">
        <f t="shared" si="10"/>
        <v>5694.0800000000008</v>
      </c>
      <c r="G49" s="50"/>
      <c r="H49" s="51">
        <v>553</v>
      </c>
      <c r="I49" s="226">
        <f t="shared" si="11"/>
        <v>6636</v>
      </c>
      <c r="J49" s="52"/>
      <c r="K49" s="51">
        <v>0</v>
      </c>
      <c r="L49" s="51">
        <f t="shared" si="12"/>
        <v>0</v>
      </c>
      <c r="M49" s="230">
        <v>1437.87</v>
      </c>
      <c r="N49" s="246">
        <v>2250</v>
      </c>
      <c r="O49" s="141">
        <f t="shared" si="9"/>
        <v>-812.13000000000011</v>
      </c>
      <c r="P49" t="s">
        <v>318</v>
      </c>
    </row>
    <row r="50" spans="1:16" ht="15.6" x14ac:dyDescent="0.3">
      <c r="A50" s="86" t="s">
        <v>30</v>
      </c>
      <c r="B50" s="134">
        <v>41.67</v>
      </c>
      <c r="C50" s="187">
        <v>1058.51</v>
      </c>
      <c r="D50" s="136"/>
      <c r="E50" s="151">
        <f t="shared" si="4"/>
        <v>117.61222222222221</v>
      </c>
      <c r="F50" s="226">
        <f t="shared" si="10"/>
        <v>1411.3466666666666</v>
      </c>
      <c r="G50" s="50"/>
      <c r="H50" s="51">
        <v>120</v>
      </c>
      <c r="I50" s="226">
        <f t="shared" si="11"/>
        <v>1440</v>
      </c>
      <c r="J50" s="52"/>
      <c r="K50" s="51">
        <v>0</v>
      </c>
      <c r="L50" s="51">
        <f t="shared" si="12"/>
        <v>0</v>
      </c>
      <c r="M50" s="230">
        <v>1058.51</v>
      </c>
      <c r="N50" s="246">
        <v>378</v>
      </c>
      <c r="O50" s="141">
        <f t="shared" si="9"/>
        <v>680.51</v>
      </c>
      <c r="P50" t="s">
        <v>319</v>
      </c>
    </row>
    <row r="51" spans="1:16" ht="15.6" x14ac:dyDescent="0.3">
      <c r="A51" s="86" t="s">
        <v>20</v>
      </c>
      <c r="B51" s="134">
        <v>50</v>
      </c>
      <c r="C51" s="187">
        <v>303.05</v>
      </c>
      <c r="D51" s="136"/>
      <c r="E51" s="151">
        <f t="shared" si="4"/>
        <v>33.672222222222224</v>
      </c>
      <c r="F51" s="226">
        <f t="shared" si="10"/>
        <v>404.06666666666672</v>
      </c>
      <c r="G51" s="50"/>
      <c r="H51" s="51">
        <v>50</v>
      </c>
      <c r="I51" s="226">
        <f t="shared" si="11"/>
        <v>600</v>
      </c>
      <c r="J51" s="52"/>
      <c r="K51" s="51">
        <v>0</v>
      </c>
      <c r="L51" s="51">
        <f t="shared" si="12"/>
        <v>0</v>
      </c>
      <c r="M51" s="230">
        <v>303.05</v>
      </c>
      <c r="N51" s="246">
        <v>450</v>
      </c>
      <c r="O51" s="141">
        <f t="shared" si="9"/>
        <v>-146.94999999999999</v>
      </c>
      <c r="P51" t="s">
        <v>319</v>
      </c>
    </row>
    <row r="52" spans="1:16" ht="15.6" x14ac:dyDescent="0.3">
      <c r="A52" s="86" t="s">
        <v>59</v>
      </c>
      <c r="B52" s="134">
        <v>208.33</v>
      </c>
      <c r="C52" s="187">
        <v>3110.96</v>
      </c>
      <c r="D52" s="136"/>
      <c r="E52" s="151">
        <f t="shared" si="4"/>
        <v>345.66222222222223</v>
      </c>
      <c r="F52" s="226">
        <f t="shared" si="10"/>
        <v>4147.9466666666667</v>
      </c>
      <c r="G52" s="50"/>
      <c r="H52" s="51">
        <v>350</v>
      </c>
      <c r="I52" s="226">
        <f t="shared" si="11"/>
        <v>4200</v>
      </c>
      <c r="J52" s="52"/>
      <c r="K52" s="51">
        <v>0</v>
      </c>
      <c r="L52" s="51">
        <f t="shared" si="12"/>
        <v>0</v>
      </c>
      <c r="M52" s="230">
        <v>3110.96</v>
      </c>
      <c r="N52" s="246">
        <v>1872</v>
      </c>
      <c r="O52" s="141">
        <f t="shared" si="9"/>
        <v>1238.96</v>
      </c>
      <c r="P52" t="s">
        <v>320</v>
      </c>
    </row>
    <row r="53" spans="1:16" ht="15.6" x14ac:dyDescent="0.3">
      <c r="A53" s="86" t="s">
        <v>21</v>
      </c>
      <c r="B53" s="134">
        <v>215</v>
      </c>
      <c r="C53" s="187">
        <v>1849.32</v>
      </c>
      <c r="D53" s="136"/>
      <c r="E53" s="151">
        <f t="shared" si="4"/>
        <v>205.48</v>
      </c>
      <c r="F53" s="226">
        <f t="shared" si="10"/>
        <v>2465.7599999999998</v>
      </c>
      <c r="G53" s="50"/>
      <c r="H53" s="51">
        <v>245</v>
      </c>
      <c r="I53" s="226">
        <f t="shared" si="11"/>
        <v>2940</v>
      </c>
      <c r="J53" s="52"/>
      <c r="K53" s="51">
        <v>30</v>
      </c>
      <c r="L53" s="51">
        <f t="shared" si="12"/>
        <v>360</v>
      </c>
      <c r="M53" s="230">
        <v>1849.32</v>
      </c>
      <c r="N53" s="246">
        <v>1935</v>
      </c>
      <c r="O53" s="141">
        <f t="shared" si="9"/>
        <v>-85.680000000000064</v>
      </c>
      <c r="P53" t="s">
        <v>321</v>
      </c>
    </row>
    <row r="54" spans="1:16" ht="15.6" x14ac:dyDescent="0.3">
      <c r="A54" s="86" t="s">
        <v>22</v>
      </c>
      <c r="B54" s="134">
        <v>725</v>
      </c>
      <c r="C54" s="187">
        <v>7345.46</v>
      </c>
      <c r="D54" s="136"/>
      <c r="E54" s="151">
        <f t="shared" si="4"/>
        <v>816.16222222222223</v>
      </c>
      <c r="F54" s="226">
        <f t="shared" si="10"/>
        <v>9793.9466666666667</v>
      </c>
      <c r="G54" s="50"/>
      <c r="H54" s="51">
        <v>875</v>
      </c>
      <c r="I54" s="226">
        <f t="shared" si="11"/>
        <v>10500</v>
      </c>
      <c r="J54" s="52"/>
      <c r="K54" s="51">
        <v>0</v>
      </c>
      <c r="L54" s="51">
        <f t="shared" si="12"/>
        <v>0</v>
      </c>
      <c r="M54" s="230">
        <v>7345.46</v>
      </c>
      <c r="N54" s="246">
        <v>6525</v>
      </c>
      <c r="O54" s="141">
        <f t="shared" si="9"/>
        <v>820.46</v>
      </c>
      <c r="P54" t="s">
        <v>317</v>
      </c>
    </row>
    <row r="55" spans="1:16" ht="16.2" thickBot="1" x14ac:dyDescent="0.35">
      <c r="A55" s="87" t="s">
        <v>23</v>
      </c>
      <c r="B55" s="135">
        <v>175</v>
      </c>
      <c r="C55" s="188">
        <v>370.31</v>
      </c>
      <c r="D55" s="137"/>
      <c r="E55" s="152">
        <f t="shared" si="4"/>
        <v>41.145555555555553</v>
      </c>
      <c r="F55" s="227">
        <f t="shared" si="10"/>
        <v>493.74666666666667</v>
      </c>
      <c r="G55" s="66"/>
      <c r="H55" s="65">
        <v>175</v>
      </c>
      <c r="I55" s="227">
        <f t="shared" si="11"/>
        <v>2100</v>
      </c>
      <c r="J55" s="67"/>
      <c r="K55" s="65">
        <v>25</v>
      </c>
      <c r="L55" s="65">
        <f t="shared" si="12"/>
        <v>300</v>
      </c>
      <c r="M55" s="233">
        <v>370.31</v>
      </c>
      <c r="N55" s="247">
        <v>1575</v>
      </c>
      <c r="O55" s="141">
        <f t="shared" si="9"/>
        <v>-1204.69</v>
      </c>
      <c r="P55" t="s">
        <v>295</v>
      </c>
    </row>
    <row r="56" spans="1:16" ht="18.600000000000001" thickBot="1" x14ac:dyDescent="0.4">
      <c r="A56" s="97" t="s">
        <v>24</v>
      </c>
      <c r="B56" s="98">
        <f>SUM(B45:B55)</f>
        <v>6183</v>
      </c>
      <c r="C56" s="189">
        <f>SUM(C45:C55)</f>
        <v>54443.18</v>
      </c>
      <c r="D56" s="99"/>
      <c r="E56" s="153">
        <f t="shared" si="4"/>
        <v>6049.2422222222222</v>
      </c>
      <c r="F56" s="169">
        <f>SUM(F45:F55)</f>
        <v>72590.906666666677</v>
      </c>
      <c r="G56" s="99"/>
      <c r="H56" s="98">
        <f>SUM(H45:H55)</f>
        <v>6524</v>
      </c>
      <c r="I56" s="169">
        <f>SUM(I45:I55)</f>
        <v>78288</v>
      </c>
      <c r="J56" s="108"/>
      <c r="K56" s="107">
        <f>SUM(K45:K55)</f>
        <v>55</v>
      </c>
      <c r="L56" s="107">
        <f>SUM(L45:L55)</f>
        <v>660</v>
      </c>
      <c r="M56" s="248"/>
      <c r="N56" s="249"/>
    </row>
    <row r="57" spans="1:16" ht="16.2" thickBot="1" x14ac:dyDescent="0.35">
      <c r="A57" s="102"/>
      <c r="B57" s="103"/>
      <c r="C57" s="192"/>
      <c r="D57" s="104"/>
      <c r="E57" s="103"/>
      <c r="F57" s="103"/>
      <c r="G57" s="104"/>
      <c r="H57" s="103"/>
      <c r="I57" s="205"/>
      <c r="J57" s="105"/>
      <c r="K57" s="103"/>
      <c r="L57" s="103"/>
      <c r="M57" s="244"/>
      <c r="N57" s="244"/>
    </row>
    <row r="58" spans="1:16" ht="18.600000000000001" thickBot="1" x14ac:dyDescent="0.4">
      <c r="A58" s="128" t="s">
        <v>25</v>
      </c>
      <c r="B58" s="129"/>
      <c r="C58" s="191"/>
      <c r="D58" s="130"/>
      <c r="E58" s="130"/>
      <c r="F58" s="129"/>
      <c r="G58" s="130"/>
      <c r="H58" s="129"/>
      <c r="I58" s="204"/>
      <c r="J58" s="129"/>
      <c r="K58" s="129"/>
      <c r="L58" s="129"/>
      <c r="M58" s="234"/>
      <c r="N58" s="235"/>
    </row>
    <row r="59" spans="1:16" ht="15.6" x14ac:dyDescent="0.3">
      <c r="A59" s="94" t="s">
        <v>26</v>
      </c>
      <c r="B59" s="69">
        <v>367</v>
      </c>
      <c r="C59" s="193">
        <v>2409.62</v>
      </c>
      <c r="D59" s="70"/>
      <c r="E59" s="154">
        <f t="shared" si="4"/>
        <v>267.73555555555555</v>
      </c>
      <c r="F59" s="267">
        <f>E59*12</f>
        <v>3212.8266666666668</v>
      </c>
      <c r="G59" s="70"/>
      <c r="H59" s="69">
        <f>I59/12</f>
        <v>366.66666666666669</v>
      </c>
      <c r="I59" s="267">
        <v>4400</v>
      </c>
      <c r="J59" s="71"/>
      <c r="K59" s="69">
        <f>B59</f>
        <v>367</v>
      </c>
      <c r="L59" s="69">
        <f>K59*12</f>
        <v>4404</v>
      </c>
      <c r="M59" s="229">
        <v>2409.62</v>
      </c>
      <c r="N59" s="245">
        <v>3303</v>
      </c>
      <c r="O59" s="141">
        <f t="shared" ref="O59:O73" si="13">+M59-N59</f>
        <v>-893.38000000000011</v>
      </c>
      <c r="P59" t="s">
        <v>316</v>
      </c>
    </row>
    <row r="60" spans="1:16" ht="15.6" x14ac:dyDescent="0.3">
      <c r="A60" s="86" t="s">
        <v>27</v>
      </c>
      <c r="B60" s="51">
        <v>2666</v>
      </c>
      <c r="C60" s="182">
        <v>23994</v>
      </c>
      <c r="D60" s="50"/>
      <c r="E60" s="151">
        <f t="shared" si="4"/>
        <v>2666</v>
      </c>
      <c r="F60" s="226">
        <f t="shared" ref="F60:F73" si="14">E60*12</f>
        <v>31992</v>
      </c>
      <c r="G60" s="50"/>
      <c r="H60" s="51">
        <v>2746</v>
      </c>
      <c r="I60" s="226">
        <f t="shared" ref="I60:I73" si="15">H60*12</f>
        <v>32952</v>
      </c>
      <c r="J60" s="52"/>
      <c r="K60" s="51">
        <v>500</v>
      </c>
      <c r="L60" s="51">
        <f t="shared" ref="L60:L76" si="16">K60*12</f>
        <v>6000</v>
      </c>
      <c r="M60" s="230">
        <v>23994</v>
      </c>
      <c r="N60" s="246">
        <v>23994</v>
      </c>
      <c r="O60" s="141">
        <f t="shared" si="13"/>
        <v>0</v>
      </c>
      <c r="P60" t="s">
        <v>316</v>
      </c>
    </row>
    <row r="61" spans="1:16" ht="15.6" x14ac:dyDescent="0.3">
      <c r="A61" s="86" t="s">
        <v>28</v>
      </c>
      <c r="B61" s="51">
        <v>70</v>
      </c>
      <c r="C61" s="182">
        <v>559.52</v>
      </c>
      <c r="D61" s="50"/>
      <c r="E61" s="151">
        <f t="shared" si="4"/>
        <v>62.168888888888887</v>
      </c>
      <c r="F61" s="226">
        <f t="shared" si="14"/>
        <v>746.02666666666664</v>
      </c>
      <c r="G61" s="50"/>
      <c r="H61" s="51">
        <f>B61</f>
        <v>70</v>
      </c>
      <c r="I61" s="226">
        <f t="shared" si="15"/>
        <v>840</v>
      </c>
      <c r="J61" s="52"/>
      <c r="K61" s="51">
        <v>0</v>
      </c>
      <c r="L61" s="51">
        <f t="shared" si="16"/>
        <v>0</v>
      </c>
      <c r="M61" s="230">
        <v>559.53</v>
      </c>
      <c r="N61" s="246">
        <v>630</v>
      </c>
      <c r="O61" s="141">
        <f t="shared" si="13"/>
        <v>-70.470000000000027</v>
      </c>
    </row>
    <row r="62" spans="1:16" ht="15.6" x14ac:dyDescent="0.3">
      <c r="A62" s="86" t="s">
        <v>302</v>
      </c>
      <c r="B62" s="51"/>
      <c r="C62" s="182"/>
      <c r="D62" s="50"/>
      <c r="E62" s="151"/>
      <c r="F62" s="226"/>
      <c r="G62" s="50"/>
      <c r="H62" s="51"/>
      <c r="I62" s="226"/>
      <c r="J62" s="52"/>
      <c r="K62" s="51"/>
      <c r="L62" s="51"/>
      <c r="M62" s="230">
        <v>0</v>
      </c>
      <c r="N62" s="246">
        <v>450</v>
      </c>
      <c r="O62" s="141">
        <f t="shared" si="13"/>
        <v>-450</v>
      </c>
    </row>
    <row r="63" spans="1:16" ht="16.2" thickBot="1" x14ac:dyDescent="0.35">
      <c r="A63" s="87" t="s">
        <v>29</v>
      </c>
      <c r="B63" s="65">
        <v>250</v>
      </c>
      <c r="C63" s="183">
        <v>1804.75</v>
      </c>
      <c r="D63" s="66"/>
      <c r="E63" s="152">
        <f t="shared" si="4"/>
        <v>200.52777777777777</v>
      </c>
      <c r="F63" s="227">
        <f t="shared" si="14"/>
        <v>2406.333333333333</v>
      </c>
      <c r="G63" s="66"/>
      <c r="H63" s="65">
        <f>B63</f>
        <v>250</v>
      </c>
      <c r="I63" s="227">
        <f t="shared" si="15"/>
        <v>3000</v>
      </c>
      <c r="J63" s="67"/>
      <c r="K63" s="65">
        <v>100</v>
      </c>
      <c r="L63" s="65">
        <f t="shared" si="16"/>
        <v>1200</v>
      </c>
      <c r="M63" s="233">
        <v>1804.75</v>
      </c>
      <c r="N63" s="247">
        <v>2250</v>
      </c>
      <c r="O63" s="141">
        <f t="shared" si="13"/>
        <v>-445.25</v>
      </c>
    </row>
    <row r="64" spans="1:16" ht="15.6" x14ac:dyDescent="0.3">
      <c r="A64" s="78" t="s">
        <v>82</v>
      </c>
      <c r="B64" s="79">
        <v>1000</v>
      </c>
      <c r="C64" s="194">
        <v>8911.25</v>
      </c>
      <c r="D64" s="80"/>
      <c r="E64" s="155">
        <f t="shared" si="4"/>
        <v>990.13888888888891</v>
      </c>
      <c r="F64" s="270">
        <f t="shared" si="14"/>
        <v>11881.666666666668</v>
      </c>
      <c r="G64" s="80"/>
      <c r="H64" s="79">
        <v>2500</v>
      </c>
      <c r="I64" s="270">
        <f t="shared" si="15"/>
        <v>30000</v>
      </c>
      <c r="J64" s="79"/>
      <c r="K64" s="79">
        <f>B64/2</f>
        <v>500</v>
      </c>
      <c r="L64" s="79">
        <f t="shared" si="16"/>
        <v>6000</v>
      </c>
      <c r="M64" s="250">
        <v>0</v>
      </c>
      <c r="N64" s="251">
        <v>4500</v>
      </c>
      <c r="O64" s="279">
        <f t="shared" si="13"/>
        <v>-4500</v>
      </c>
      <c r="P64" t="s">
        <v>322</v>
      </c>
    </row>
    <row r="65" spans="1:16" ht="16.2" thickBot="1" x14ac:dyDescent="0.35">
      <c r="A65" s="81" t="s">
        <v>292</v>
      </c>
      <c r="B65" s="82"/>
      <c r="C65" s="195"/>
      <c r="D65" s="83"/>
      <c r="E65" s="156"/>
      <c r="F65" s="271"/>
      <c r="G65" s="83"/>
      <c r="H65" s="82"/>
      <c r="I65" s="271"/>
      <c r="J65" s="82"/>
      <c r="K65" s="82"/>
      <c r="L65" s="82"/>
      <c r="M65" s="252">
        <v>8911</v>
      </c>
      <c r="N65" s="253">
        <v>4500</v>
      </c>
      <c r="O65" s="280">
        <f t="shared" si="13"/>
        <v>4411</v>
      </c>
    </row>
    <row r="66" spans="1:16" ht="15.6" x14ac:dyDescent="0.3">
      <c r="A66" s="94" t="s">
        <v>31</v>
      </c>
      <c r="B66" s="69">
        <v>351</v>
      </c>
      <c r="C66" s="193">
        <v>0</v>
      </c>
      <c r="D66" s="70"/>
      <c r="E66" s="154">
        <f t="shared" si="4"/>
        <v>0</v>
      </c>
      <c r="F66" s="267">
        <f t="shared" si="14"/>
        <v>0</v>
      </c>
      <c r="G66" s="70"/>
      <c r="H66" s="69">
        <f>B66</f>
        <v>351</v>
      </c>
      <c r="I66" s="267">
        <f t="shared" si="15"/>
        <v>4212</v>
      </c>
      <c r="J66" s="71"/>
      <c r="K66" s="69">
        <f>B66</f>
        <v>351</v>
      </c>
      <c r="L66" s="69">
        <f t="shared" si="16"/>
        <v>4212</v>
      </c>
      <c r="M66" s="229">
        <v>0</v>
      </c>
      <c r="N66" s="245">
        <v>3159</v>
      </c>
      <c r="O66" s="141">
        <f t="shared" si="13"/>
        <v>-3159</v>
      </c>
    </row>
    <row r="67" spans="1:16" ht="15.6" x14ac:dyDescent="0.3">
      <c r="A67" s="86" t="s">
        <v>32</v>
      </c>
      <c r="B67" s="51">
        <v>46</v>
      </c>
      <c r="C67" s="182">
        <v>347.76</v>
      </c>
      <c r="D67" s="50"/>
      <c r="E67" s="151">
        <f t="shared" si="4"/>
        <v>38.64</v>
      </c>
      <c r="F67" s="226">
        <f t="shared" si="14"/>
        <v>463.68</v>
      </c>
      <c r="G67" s="50"/>
      <c r="H67" s="51">
        <f>I67/12</f>
        <v>45.833333333333336</v>
      </c>
      <c r="I67" s="226">
        <v>550</v>
      </c>
      <c r="J67" s="52"/>
      <c r="K67" s="51">
        <v>0</v>
      </c>
      <c r="L67" s="51">
        <f t="shared" si="16"/>
        <v>0</v>
      </c>
      <c r="M67" s="230">
        <v>347.76</v>
      </c>
      <c r="N67" s="246">
        <v>414</v>
      </c>
      <c r="O67" s="141">
        <f t="shared" si="13"/>
        <v>-66.240000000000009</v>
      </c>
    </row>
    <row r="68" spans="1:16" ht="15.6" x14ac:dyDescent="0.3">
      <c r="A68" s="86" t="s">
        <v>91</v>
      </c>
      <c r="B68" s="51">
        <v>0</v>
      </c>
      <c r="C68" s="182">
        <f t="shared" ref="C68" si="17">B68*12</f>
        <v>0</v>
      </c>
      <c r="D68" s="50"/>
      <c r="E68" s="151">
        <f t="shared" si="4"/>
        <v>0</v>
      </c>
      <c r="F68" s="226">
        <f t="shared" si="14"/>
        <v>0</v>
      </c>
      <c r="G68" s="50"/>
      <c r="H68" s="51">
        <v>25</v>
      </c>
      <c r="I68" s="226">
        <f t="shared" si="15"/>
        <v>300</v>
      </c>
      <c r="J68" s="52"/>
      <c r="K68" s="51">
        <v>0</v>
      </c>
      <c r="L68" s="51">
        <f t="shared" si="16"/>
        <v>0</v>
      </c>
      <c r="M68" s="230">
        <v>0</v>
      </c>
      <c r="N68" s="246">
        <v>0</v>
      </c>
      <c r="O68" s="141">
        <f t="shared" si="13"/>
        <v>0</v>
      </c>
    </row>
    <row r="69" spans="1:16" ht="15.6" x14ac:dyDescent="0.3">
      <c r="A69" s="86" t="s">
        <v>78</v>
      </c>
      <c r="B69" s="51">
        <v>1</v>
      </c>
      <c r="C69" s="182">
        <v>0</v>
      </c>
      <c r="D69" s="50"/>
      <c r="E69" s="151">
        <f t="shared" si="4"/>
        <v>0</v>
      </c>
      <c r="F69" s="226">
        <f t="shared" si="14"/>
        <v>0</v>
      </c>
      <c r="G69" s="50"/>
      <c r="H69" s="51">
        <v>1</v>
      </c>
      <c r="I69" s="226">
        <f t="shared" si="15"/>
        <v>12</v>
      </c>
      <c r="J69" s="52"/>
      <c r="K69" s="51">
        <v>1</v>
      </c>
      <c r="L69" s="51">
        <f t="shared" si="16"/>
        <v>12</v>
      </c>
      <c r="M69" s="230">
        <v>0</v>
      </c>
      <c r="N69" s="254">
        <v>0</v>
      </c>
      <c r="O69" s="141">
        <f t="shared" si="13"/>
        <v>0</v>
      </c>
    </row>
    <row r="70" spans="1:16" ht="15.6" x14ac:dyDescent="0.3">
      <c r="A70" s="86" t="s">
        <v>98</v>
      </c>
      <c r="B70" s="51">
        <v>125</v>
      </c>
      <c r="C70" s="182">
        <v>1008.69</v>
      </c>
      <c r="D70" s="50"/>
      <c r="E70" s="151">
        <f t="shared" si="4"/>
        <v>112.07666666666667</v>
      </c>
      <c r="F70" s="226">
        <f>E70*12</f>
        <v>1344.92</v>
      </c>
      <c r="G70" s="50"/>
      <c r="H70" s="51">
        <v>125</v>
      </c>
      <c r="I70" s="226">
        <f t="shared" si="15"/>
        <v>1500</v>
      </c>
      <c r="J70" s="52"/>
      <c r="K70" s="51">
        <v>0</v>
      </c>
      <c r="L70" s="51">
        <f t="shared" si="16"/>
        <v>0</v>
      </c>
      <c r="M70" s="230">
        <v>1008.69</v>
      </c>
      <c r="N70" s="246">
        <v>1125</v>
      </c>
      <c r="O70" s="141">
        <f t="shared" si="13"/>
        <v>-116.30999999999995</v>
      </c>
    </row>
    <row r="71" spans="1:16" ht="15.6" x14ac:dyDescent="0.3">
      <c r="A71" s="86" t="s">
        <v>81</v>
      </c>
      <c r="B71" s="51">
        <v>100</v>
      </c>
      <c r="C71" s="182">
        <v>0</v>
      </c>
      <c r="D71" s="50"/>
      <c r="E71" s="151">
        <f t="shared" si="4"/>
        <v>0</v>
      </c>
      <c r="F71" s="226">
        <f t="shared" si="14"/>
        <v>0</v>
      </c>
      <c r="G71" s="50"/>
      <c r="H71" s="51">
        <f>B71</f>
        <v>100</v>
      </c>
      <c r="I71" s="226">
        <f t="shared" si="15"/>
        <v>1200</v>
      </c>
      <c r="J71" s="52"/>
      <c r="K71" s="51">
        <v>0</v>
      </c>
      <c r="L71" s="51">
        <f t="shared" si="16"/>
        <v>0</v>
      </c>
      <c r="M71" s="230"/>
      <c r="N71" s="246"/>
      <c r="O71" s="141">
        <f t="shared" si="13"/>
        <v>0</v>
      </c>
    </row>
    <row r="72" spans="1:16" ht="16.2" thickBot="1" x14ac:dyDescent="0.35">
      <c r="A72" s="87" t="s">
        <v>87</v>
      </c>
      <c r="B72" s="65">
        <v>50</v>
      </c>
      <c r="C72" s="183">
        <v>0</v>
      </c>
      <c r="D72" s="66" t="s">
        <v>94</v>
      </c>
      <c r="E72" s="152">
        <f t="shared" si="4"/>
        <v>0</v>
      </c>
      <c r="F72" s="227"/>
      <c r="G72" s="66"/>
      <c r="H72" s="65">
        <v>50</v>
      </c>
      <c r="I72" s="227">
        <f t="shared" si="15"/>
        <v>600</v>
      </c>
      <c r="J72" s="67"/>
      <c r="K72" s="65">
        <v>0</v>
      </c>
      <c r="L72" s="65">
        <f t="shared" si="16"/>
        <v>0</v>
      </c>
      <c r="M72" s="233"/>
      <c r="N72" s="247"/>
      <c r="O72" s="141">
        <f t="shared" si="13"/>
        <v>0</v>
      </c>
    </row>
    <row r="73" spans="1:16" ht="15.6" x14ac:dyDescent="0.3">
      <c r="A73" s="78" t="s">
        <v>88</v>
      </c>
      <c r="B73" s="79">
        <v>4000</v>
      </c>
      <c r="C73" s="194">
        <v>36803.32</v>
      </c>
      <c r="D73" s="80"/>
      <c r="E73" s="155">
        <f t="shared" si="4"/>
        <v>4089.2577777777778</v>
      </c>
      <c r="F73" s="270">
        <f t="shared" si="14"/>
        <v>49071.093333333338</v>
      </c>
      <c r="G73" s="80"/>
      <c r="H73" s="79">
        <v>4000</v>
      </c>
      <c r="I73" s="270">
        <f t="shared" si="15"/>
        <v>48000</v>
      </c>
      <c r="J73" s="79"/>
      <c r="K73" s="79">
        <v>500</v>
      </c>
      <c r="L73" s="79">
        <f t="shared" si="16"/>
        <v>6000</v>
      </c>
      <c r="M73" s="250"/>
      <c r="N73" s="251"/>
      <c r="O73" s="141">
        <f t="shared" si="13"/>
        <v>0</v>
      </c>
      <c r="P73" t="s">
        <v>319</v>
      </c>
    </row>
    <row r="74" spans="1:16" ht="16.2" thickBot="1" x14ac:dyDescent="0.35">
      <c r="A74" s="81" t="s">
        <v>303</v>
      </c>
      <c r="B74" s="82"/>
      <c r="C74" s="195"/>
      <c r="D74" s="83"/>
      <c r="E74" s="156"/>
      <c r="F74" s="271"/>
      <c r="G74" s="83"/>
      <c r="H74" s="82"/>
      <c r="I74" s="271"/>
      <c r="J74" s="82"/>
      <c r="K74" s="82"/>
      <c r="L74" s="82"/>
      <c r="M74" s="252">
        <v>36803.32</v>
      </c>
      <c r="N74" s="253">
        <v>36000</v>
      </c>
    </row>
    <row r="75" spans="1:16" ht="16.2" thickBot="1" x14ac:dyDescent="0.35">
      <c r="A75" s="97" t="s">
        <v>33</v>
      </c>
      <c r="B75" s="98">
        <f>SUM(B59:B73)</f>
        <v>9026</v>
      </c>
      <c r="C75" s="189">
        <f>SUM(C59:C73)</f>
        <v>75838.91</v>
      </c>
      <c r="D75" s="99"/>
      <c r="E75" s="153">
        <f>SUM(E59:E73)</f>
        <v>8426.5455555555563</v>
      </c>
      <c r="F75" s="169">
        <f>SUM(F59:F73)</f>
        <v>101118.54666666666</v>
      </c>
      <c r="G75" s="99"/>
      <c r="H75" s="98">
        <f>SUM(H59:H73)</f>
        <v>10630.5</v>
      </c>
      <c r="I75" s="169">
        <f>SUM(I59:I73)</f>
        <v>127566</v>
      </c>
      <c r="J75" s="96"/>
      <c r="K75" s="95">
        <v>0</v>
      </c>
      <c r="L75" s="95">
        <f t="shared" si="16"/>
        <v>0</v>
      </c>
      <c r="M75" s="248"/>
      <c r="N75" s="255"/>
    </row>
    <row r="76" spans="1:16" x14ac:dyDescent="0.3">
      <c r="A76" s="47"/>
      <c r="B76" s="5"/>
      <c r="C76" s="190"/>
      <c r="D76" s="100"/>
      <c r="E76" s="5"/>
      <c r="F76" s="5"/>
      <c r="G76" s="100"/>
      <c r="H76" s="5"/>
      <c r="I76" s="203"/>
      <c r="J76" s="101"/>
      <c r="K76" s="5">
        <v>1000</v>
      </c>
      <c r="L76" s="5">
        <f t="shared" si="16"/>
        <v>12000</v>
      </c>
      <c r="M76" s="244"/>
      <c r="N76" s="244"/>
    </row>
    <row r="77" spans="1:16" x14ac:dyDescent="0.3">
      <c r="A77" s="47"/>
      <c r="B77" s="5"/>
      <c r="C77" s="190"/>
      <c r="D77" s="100"/>
      <c r="E77" s="5"/>
      <c r="F77" s="5"/>
      <c r="G77" s="100"/>
      <c r="H77" s="5"/>
      <c r="I77" s="203"/>
      <c r="J77" s="101"/>
      <c r="K77" s="5">
        <f>SUM(K59:K76)</f>
        <v>3319</v>
      </c>
      <c r="L77" s="5">
        <f>SUM(L59:L76)</f>
        <v>39828</v>
      </c>
      <c r="M77" s="244"/>
      <c r="N77" s="244"/>
    </row>
    <row r="78" spans="1:16" ht="18" x14ac:dyDescent="0.35">
      <c r="A78" s="68"/>
      <c r="B78" s="165">
        <v>2014</v>
      </c>
      <c r="C78" s="185">
        <v>2014</v>
      </c>
      <c r="D78" s="63"/>
      <c r="E78" s="166">
        <v>2014</v>
      </c>
      <c r="F78" s="167">
        <v>2014</v>
      </c>
      <c r="G78" s="175"/>
      <c r="H78" s="173">
        <v>2014</v>
      </c>
      <c r="I78" s="174">
        <v>2014</v>
      </c>
      <c r="J78" s="109"/>
      <c r="K78" s="69"/>
      <c r="L78" s="69"/>
      <c r="M78" s="229"/>
      <c r="N78" s="229"/>
    </row>
    <row r="79" spans="1:16" ht="18" x14ac:dyDescent="0.35">
      <c r="A79" s="48"/>
      <c r="B79" s="165" t="s">
        <v>0</v>
      </c>
      <c r="C79" s="185" t="s">
        <v>278</v>
      </c>
      <c r="D79" s="63"/>
      <c r="E79" s="166" t="s">
        <v>0</v>
      </c>
      <c r="F79" s="167" t="s">
        <v>1</v>
      </c>
      <c r="G79" s="178"/>
      <c r="H79" s="176" t="s">
        <v>0</v>
      </c>
      <c r="I79" s="177" t="s">
        <v>1</v>
      </c>
      <c r="J79" s="54"/>
      <c r="K79" s="51"/>
      <c r="L79" s="51"/>
      <c r="M79" s="230"/>
      <c r="N79" s="230"/>
    </row>
    <row r="80" spans="1:16" ht="18.600000000000001" thickBot="1" x14ac:dyDescent="0.4">
      <c r="A80" s="127" t="s">
        <v>34</v>
      </c>
      <c r="B80" s="64"/>
      <c r="C80" s="181"/>
      <c r="D80" s="64"/>
      <c r="E80" s="179" t="s">
        <v>280</v>
      </c>
      <c r="F80" s="180" t="s">
        <v>281</v>
      </c>
      <c r="G80" s="66"/>
      <c r="H80" s="65"/>
      <c r="I80" s="168"/>
      <c r="J80" s="67"/>
      <c r="K80" s="84">
        <v>2014</v>
      </c>
      <c r="L80" s="84">
        <v>2014</v>
      </c>
      <c r="M80" s="233"/>
      <c r="N80" s="233"/>
    </row>
    <row r="81" spans="1:16" ht="15.6" x14ac:dyDescent="0.3">
      <c r="A81" s="72" t="s">
        <v>60</v>
      </c>
      <c r="B81" s="73">
        <v>4251</v>
      </c>
      <c r="C81" s="196">
        <v>31272</v>
      </c>
      <c r="D81" s="74"/>
      <c r="E81" s="157">
        <f t="shared" ref="E81:E123" si="18">C81/9</f>
        <v>3474.6666666666665</v>
      </c>
      <c r="F81" s="272">
        <f>E81*12</f>
        <v>41696</v>
      </c>
      <c r="G81" s="74"/>
      <c r="H81" s="73">
        <f>I81/12</f>
        <v>4250</v>
      </c>
      <c r="I81" s="272">
        <v>51000</v>
      </c>
      <c r="J81" s="75"/>
      <c r="K81" s="85" t="s">
        <v>0</v>
      </c>
      <c r="L81" s="85" t="s">
        <v>1</v>
      </c>
      <c r="M81" s="256">
        <v>31272</v>
      </c>
      <c r="N81" s="257">
        <v>38259</v>
      </c>
      <c r="O81" s="141">
        <f t="shared" ref="O81:O88" si="19">+M81-N81</f>
        <v>-6987</v>
      </c>
      <c r="P81" t="s">
        <v>323</v>
      </c>
    </row>
    <row r="82" spans="1:16" ht="15.6" x14ac:dyDescent="0.3">
      <c r="A82" s="86" t="s">
        <v>61</v>
      </c>
      <c r="B82" s="51">
        <v>50</v>
      </c>
      <c r="C82" s="182">
        <v>0</v>
      </c>
      <c r="D82" s="50"/>
      <c r="E82" s="151">
        <f t="shared" si="18"/>
        <v>0</v>
      </c>
      <c r="F82" s="226">
        <f t="shared" ref="F82:F88" si="20">E82*12</f>
        <v>0</v>
      </c>
      <c r="G82" s="50"/>
      <c r="H82" s="51">
        <f t="shared" ref="H82:H88" si="21">B82</f>
        <v>50</v>
      </c>
      <c r="I82" s="226">
        <f t="shared" ref="I82:I88" si="22">H82*12</f>
        <v>600</v>
      </c>
      <c r="J82" s="52"/>
      <c r="K82" s="51"/>
      <c r="L82" s="51"/>
      <c r="M82" s="230">
        <v>0</v>
      </c>
      <c r="N82" s="246">
        <v>450</v>
      </c>
      <c r="O82" s="141">
        <f t="shared" si="19"/>
        <v>-450</v>
      </c>
    </row>
    <row r="83" spans="1:16" ht="15.6" x14ac:dyDescent="0.3">
      <c r="A83" s="86" t="s">
        <v>62</v>
      </c>
      <c r="B83" s="51">
        <v>0</v>
      </c>
      <c r="C83" s="182">
        <f t="shared" ref="C83" si="23">B83*12</f>
        <v>0</v>
      </c>
      <c r="D83" s="50"/>
      <c r="E83" s="151">
        <f t="shared" si="18"/>
        <v>0</v>
      </c>
      <c r="F83" s="226">
        <f t="shared" si="20"/>
        <v>0</v>
      </c>
      <c r="G83" s="50"/>
      <c r="H83" s="51">
        <f t="shared" si="21"/>
        <v>0</v>
      </c>
      <c r="I83" s="226">
        <f t="shared" si="22"/>
        <v>0</v>
      </c>
      <c r="J83" s="52"/>
      <c r="K83" s="51">
        <v>0</v>
      </c>
      <c r="L83" s="51">
        <f>K83*12</f>
        <v>0</v>
      </c>
      <c r="M83" s="230"/>
      <c r="N83" s="246"/>
      <c r="O83" s="141">
        <f t="shared" si="19"/>
        <v>0</v>
      </c>
    </row>
    <row r="84" spans="1:16" ht="15.6" x14ac:dyDescent="0.3">
      <c r="A84" s="86" t="s">
        <v>35</v>
      </c>
      <c r="B84" s="51">
        <v>195</v>
      </c>
      <c r="C84" s="182">
        <v>1142.1400000000001</v>
      </c>
      <c r="D84" s="50"/>
      <c r="E84" s="151">
        <f t="shared" si="18"/>
        <v>126.90444444444445</v>
      </c>
      <c r="F84" s="226">
        <f t="shared" si="20"/>
        <v>1522.8533333333335</v>
      </c>
      <c r="G84" s="50"/>
      <c r="H84" s="51">
        <f t="shared" si="21"/>
        <v>195</v>
      </c>
      <c r="I84" s="226">
        <f t="shared" si="22"/>
        <v>2340</v>
      </c>
      <c r="J84" s="52"/>
      <c r="K84" s="51">
        <v>0</v>
      </c>
      <c r="L84" s="51">
        <f t="shared" ref="L84:L91" si="24">K84*12</f>
        <v>0</v>
      </c>
      <c r="M84" s="230">
        <v>1142.1400000000001</v>
      </c>
      <c r="N84" s="246">
        <v>1755</v>
      </c>
      <c r="O84" s="141">
        <f t="shared" si="19"/>
        <v>-612.8599999999999</v>
      </c>
    </row>
    <row r="85" spans="1:16" ht="15.6" x14ac:dyDescent="0.3">
      <c r="A85" s="86" t="s">
        <v>63</v>
      </c>
      <c r="B85" s="51">
        <v>32</v>
      </c>
      <c r="C85" s="182">
        <v>159.36000000000001</v>
      </c>
      <c r="D85" s="50"/>
      <c r="E85" s="151">
        <f t="shared" si="18"/>
        <v>17.706666666666667</v>
      </c>
      <c r="F85" s="226">
        <f t="shared" si="20"/>
        <v>212.48000000000002</v>
      </c>
      <c r="G85" s="50"/>
      <c r="H85" s="51">
        <f t="shared" si="21"/>
        <v>32</v>
      </c>
      <c r="I85" s="226">
        <f t="shared" si="22"/>
        <v>384</v>
      </c>
      <c r="J85" s="52"/>
      <c r="K85" s="51">
        <v>0</v>
      </c>
      <c r="L85" s="51">
        <f t="shared" si="24"/>
        <v>0</v>
      </c>
      <c r="M85" s="230">
        <v>159.36000000000001</v>
      </c>
      <c r="N85" s="254">
        <v>288</v>
      </c>
      <c r="O85" s="141">
        <f t="shared" si="19"/>
        <v>-128.63999999999999</v>
      </c>
    </row>
    <row r="86" spans="1:16" ht="15.6" x14ac:dyDescent="0.3">
      <c r="A86" s="86" t="s">
        <v>36</v>
      </c>
      <c r="B86" s="51">
        <v>450</v>
      </c>
      <c r="C86" s="182">
        <v>3831.9</v>
      </c>
      <c r="D86" s="50"/>
      <c r="E86" s="151">
        <f t="shared" si="18"/>
        <v>425.76666666666665</v>
      </c>
      <c r="F86" s="226">
        <f t="shared" si="20"/>
        <v>5109.2</v>
      </c>
      <c r="G86" s="50"/>
      <c r="H86" s="51">
        <v>450</v>
      </c>
      <c r="I86" s="226">
        <f t="shared" si="22"/>
        <v>5400</v>
      </c>
      <c r="J86" s="52"/>
      <c r="K86" s="51">
        <v>0</v>
      </c>
      <c r="L86" s="51">
        <f t="shared" si="24"/>
        <v>0</v>
      </c>
      <c r="M86" s="230">
        <v>3831.9</v>
      </c>
      <c r="N86" s="246">
        <v>4050</v>
      </c>
      <c r="O86" s="141">
        <f t="shared" si="19"/>
        <v>-218.09999999999991</v>
      </c>
    </row>
    <row r="87" spans="1:16" ht="15.6" x14ac:dyDescent="0.3">
      <c r="A87" s="86" t="s">
        <v>64</v>
      </c>
      <c r="B87" s="51">
        <v>534</v>
      </c>
      <c r="C87" s="182">
        <v>4591.79</v>
      </c>
      <c r="D87" s="50"/>
      <c r="E87" s="151">
        <f t="shared" si="18"/>
        <v>510.19888888888886</v>
      </c>
      <c r="F87" s="226">
        <f t="shared" si="20"/>
        <v>6122.3866666666663</v>
      </c>
      <c r="G87" s="50"/>
      <c r="H87" s="51">
        <f>B87*0.8</f>
        <v>427.20000000000005</v>
      </c>
      <c r="I87" s="226">
        <f t="shared" si="22"/>
        <v>5126.4000000000005</v>
      </c>
      <c r="J87" s="52"/>
      <c r="K87" s="51">
        <v>0</v>
      </c>
      <c r="L87" s="51">
        <f t="shared" si="24"/>
        <v>0</v>
      </c>
      <c r="M87" s="230">
        <v>4594.79</v>
      </c>
      <c r="N87" s="246">
        <v>4806</v>
      </c>
      <c r="O87" s="141">
        <f t="shared" si="19"/>
        <v>-211.21000000000004</v>
      </c>
    </row>
    <row r="88" spans="1:16" ht="16.2" thickBot="1" x14ac:dyDescent="0.35">
      <c r="A88" s="87" t="s">
        <v>65</v>
      </c>
      <c r="B88" s="65">
        <v>145</v>
      </c>
      <c r="C88" s="183">
        <v>1305</v>
      </c>
      <c r="D88" s="66"/>
      <c r="E88" s="152">
        <f t="shared" si="18"/>
        <v>145</v>
      </c>
      <c r="F88" s="227">
        <f t="shared" si="20"/>
        <v>1740</v>
      </c>
      <c r="G88" s="66"/>
      <c r="H88" s="65">
        <f t="shared" si="21"/>
        <v>145</v>
      </c>
      <c r="I88" s="227">
        <f t="shared" si="22"/>
        <v>1740</v>
      </c>
      <c r="J88" s="67"/>
      <c r="K88" s="65">
        <v>0</v>
      </c>
      <c r="L88" s="65">
        <f t="shared" si="24"/>
        <v>0</v>
      </c>
      <c r="M88" s="233">
        <v>1305</v>
      </c>
      <c r="N88" s="247">
        <v>1305</v>
      </c>
      <c r="O88" s="141">
        <f t="shared" si="19"/>
        <v>0</v>
      </c>
    </row>
    <row r="89" spans="1:16" ht="16.2" thickBot="1" x14ac:dyDescent="0.35">
      <c r="A89" s="88" t="s">
        <v>37</v>
      </c>
      <c r="B89" s="89">
        <f>SUM(B81:B88)</f>
        <v>5657</v>
      </c>
      <c r="C89" s="197">
        <f>SUM(C81:C88)</f>
        <v>42302.19</v>
      </c>
      <c r="D89" s="90"/>
      <c r="E89" s="158">
        <f t="shared" si="18"/>
        <v>4700.2433333333338</v>
      </c>
      <c r="F89" s="169">
        <f>SUM(F81:F88)</f>
        <v>56402.92</v>
      </c>
      <c r="G89" s="90"/>
      <c r="H89" s="89">
        <f>SUM(H81:H88)</f>
        <v>5549.2</v>
      </c>
      <c r="I89" s="169">
        <f>SUM(I81:I88)</f>
        <v>66590.399999999994</v>
      </c>
      <c r="J89" s="91"/>
      <c r="K89" s="89">
        <v>0</v>
      </c>
      <c r="L89" s="89">
        <f t="shared" si="24"/>
        <v>0</v>
      </c>
      <c r="M89" s="248"/>
      <c r="N89" s="249"/>
    </row>
    <row r="90" spans="1:16" ht="16.2" thickBot="1" x14ac:dyDescent="0.35">
      <c r="A90" s="110"/>
      <c r="B90" s="111"/>
      <c r="C90" s="198"/>
      <c r="D90" s="112"/>
      <c r="E90" s="159"/>
      <c r="F90" s="273"/>
      <c r="G90" s="112"/>
      <c r="H90" s="111"/>
      <c r="I90" s="273"/>
      <c r="J90" s="113"/>
      <c r="K90" s="111"/>
      <c r="L90" s="111"/>
      <c r="M90" s="258"/>
      <c r="N90" s="259"/>
    </row>
    <row r="91" spans="1:16" ht="18.600000000000001" thickBot="1" x14ac:dyDescent="0.4">
      <c r="A91" s="106" t="s">
        <v>38</v>
      </c>
      <c r="B91" s="124"/>
      <c r="C91" s="199"/>
      <c r="D91" s="125"/>
      <c r="E91" s="160"/>
      <c r="F91" s="169"/>
      <c r="G91" s="125"/>
      <c r="H91" s="124"/>
      <c r="I91" s="169"/>
      <c r="J91" s="126"/>
      <c r="K91" s="124">
        <v>0</v>
      </c>
      <c r="L91" s="124">
        <f t="shared" si="24"/>
        <v>0</v>
      </c>
      <c r="M91" s="248"/>
      <c r="N91" s="249"/>
    </row>
    <row r="92" spans="1:16" ht="15.6" x14ac:dyDescent="0.3">
      <c r="A92" s="94" t="s">
        <v>66</v>
      </c>
      <c r="B92" s="69">
        <v>1631</v>
      </c>
      <c r="C92" s="193">
        <v>11287.26</v>
      </c>
      <c r="D92" s="70"/>
      <c r="E92" s="154">
        <f t="shared" si="18"/>
        <v>1254.1400000000001</v>
      </c>
      <c r="F92" s="267">
        <f t="shared" ref="F92:F105" si="25">E92*12</f>
        <v>15049.68</v>
      </c>
      <c r="G92" s="70"/>
      <c r="H92" s="69">
        <v>1230</v>
      </c>
      <c r="I92" s="267">
        <f>H92*12</f>
        <v>14760</v>
      </c>
      <c r="J92" s="71"/>
      <c r="K92" s="69">
        <f>SUM(K83:K91)</f>
        <v>0</v>
      </c>
      <c r="L92" s="69">
        <f>SUM(L83:L91)</f>
        <v>0</v>
      </c>
      <c r="M92" s="229">
        <v>11287</v>
      </c>
      <c r="N92" s="245">
        <v>14679</v>
      </c>
      <c r="O92" s="141">
        <f t="shared" ref="O92" si="26">+M92-N92</f>
        <v>-3392</v>
      </c>
      <c r="P92" s="30" t="s">
        <v>324</v>
      </c>
    </row>
    <row r="93" spans="1:16" ht="15.6" x14ac:dyDescent="0.3">
      <c r="A93" s="86" t="s">
        <v>99</v>
      </c>
      <c r="B93" s="51">
        <v>5575</v>
      </c>
      <c r="C93" s="182">
        <v>47273.5</v>
      </c>
      <c r="D93" s="50"/>
      <c r="E93" s="151">
        <f t="shared" si="18"/>
        <v>5252.6111111111113</v>
      </c>
      <c r="F93" s="226">
        <f t="shared" si="25"/>
        <v>63031.333333333336</v>
      </c>
      <c r="G93" s="50"/>
      <c r="H93" s="51">
        <v>5275</v>
      </c>
      <c r="I93" s="226">
        <f t="shared" ref="I93:I106" si="27">H93*12</f>
        <v>63300</v>
      </c>
      <c r="J93" s="52"/>
      <c r="K93" s="51"/>
      <c r="L93" s="51"/>
      <c r="M93" s="230">
        <v>47273.5</v>
      </c>
      <c r="N93" s="246">
        <v>50184</v>
      </c>
      <c r="O93" s="141">
        <f t="shared" ref="O93" si="28">+M93-N93</f>
        <v>-2910.5</v>
      </c>
      <c r="P93" s="30"/>
    </row>
    <row r="94" spans="1:16" ht="15.6" x14ac:dyDescent="0.3">
      <c r="A94" s="86" t="s">
        <v>67</v>
      </c>
      <c r="B94" s="51">
        <v>1</v>
      </c>
      <c r="C94" s="182">
        <v>0</v>
      </c>
      <c r="D94" s="50"/>
      <c r="E94" s="151">
        <f t="shared" si="18"/>
        <v>0</v>
      </c>
      <c r="F94" s="226">
        <f t="shared" si="25"/>
        <v>0</v>
      </c>
      <c r="G94" s="50"/>
      <c r="H94" s="51">
        <v>0</v>
      </c>
      <c r="I94" s="226">
        <f t="shared" si="27"/>
        <v>0</v>
      </c>
      <c r="J94" s="52"/>
      <c r="K94" s="51">
        <f>B92/4</f>
        <v>407.75</v>
      </c>
      <c r="L94" s="51">
        <f>K94*12</f>
        <v>4893</v>
      </c>
      <c r="M94" s="230">
        <v>0</v>
      </c>
      <c r="N94" s="246">
        <v>0</v>
      </c>
      <c r="O94" s="141">
        <f t="shared" ref="O94" si="29">+M94-N94</f>
        <v>0</v>
      </c>
      <c r="P94" s="30"/>
    </row>
    <row r="95" spans="1:16" ht="15.6" x14ac:dyDescent="0.3">
      <c r="A95" s="86" t="s">
        <v>68</v>
      </c>
      <c r="B95" s="51">
        <v>76</v>
      </c>
      <c r="C95" s="182">
        <v>686.25</v>
      </c>
      <c r="D95" s="50"/>
      <c r="E95" s="151">
        <f t="shared" si="18"/>
        <v>76.25</v>
      </c>
      <c r="F95" s="226">
        <f t="shared" si="25"/>
        <v>915</v>
      </c>
      <c r="G95" s="50"/>
      <c r="H95" s="51">
        <f t="shared" ref="H95:H96" si="30">I95/12</f>
        <v>76.25</v>
      </c>
      <c r="I95" s="226">
        <v>915</v>
      </c>
      <c r="J95" s="52"/>
      <c r="K95" s="51">
        <v>0</v>
      </c>
      <c r="L95" s="51">
        <f t="shared" ref="L95:L109" si="31">K95*12</f>
        <v>0</v>
      </c>
      <c r="M95" s="230">
        <v>686.25</v>
      </c>
      <c r="N95" s="246">
        <v>684</v>
      </c>
      <c r="O95" s="141">
        <f t="shared" ref="O95" si="32">+M95-N95</f>
        <v>2.25</v>
      </c>
      <c r="P95" s="30"/>
    </row>
    <row r="96" spans="1:16" ht="15.6" x14ac:dyDescent="0.3">
      <c r="A96" s="86" t="s">
        <v>69</v>
      </c>
      <c r="B96" s="51">
        <v>45</v>
      </c>
      <c r="C96" s="182">
        <v>407.98</v>
      </c>
      <c r="D96" s="50"/>
      <c r="E96" s="151">
        <f t="shared" si="18"/>
        <v>45.331111111111113</v>
      </c>
      <c r="F96" s="226">
        <f t="shared" si="25"/>
        <v>543.97333333333336</v>
      </c>
      <c r="G96" s="50"/>
      <c r="H96" s="51">
        <f t="shared" si="30"/>
        <v>45.333333333333336</v>
      </c>
      <c r="I96" s="226">
        <v>544</v>
      </c>
      <c r="J96" s="52"/>
      <c r="K96" s="51" t="e">
        <f>#REF!</f>
        <v>#REF!</v>
      </c>
      <c r="L96" s="51" t="e">
        <f t="shared" si="31"/>
        <v>#REF!</v>
      </c>
      <c r="M96" s="230">
        <v>407.98</v>
      </c>
      <c r="N96" s="246">
        <v>405</v>
      </c>
      <c r="O96" s="141">
        <f t="shared" ref="O96" si="33">+M96-N96</f>
        <v>2.9800000000000182</v>
      </c>
      <c r="P96" s="30"/>
    </row>
    <row r="97" spans="1:16" ht="16.2" thickBot="1" x14ac:dyDescent="0.35">
      <c r="A97" s="87" t="s">
        <v>70</v>
      </c>
      <c r="B97" s="65">
        <v>114</v>
      </c>
      <c r="C97" s="183">
        <v>793.43</v>
      </c>
      <c r="D97" s="66"/>
      <c r="E97" s="152">
        <f t="shared" si="18"/>
        <v>88.158888888888882</v>
      </c>
      <c r="F97" s="227">
        <f t="shared" si="25"/>
        <v>1057.9066666666665</v>
      </c>
      <c r="G97" s="66"/>
      <c r="H97" s="65">
        <f>I97/12</f>
        <v>113.83333333333333</v>
      </c>
      <c r="I97" s="227">
        <v>1366</v>
      </c>
      <c r="J97" s="67"/>
      <c r="K97" s="65">
        <f>B94</f>
        <v>1</v>
      </c>
      <c r="L97" s="65">
        <f t="shared" si="31"/>
        <v>12</v>
      </c>
      <c r="M97" s="233">
        <v>793.43</v>
      </c>
      <c r="N97" s="247">
        <v>1026</v>
      </c>
      <c r="O97" s="141">
        <f t="shared" ref="O97" si="34">+M97-N97</f>
        <v>-232.57000000000005</v>
      </c>
      <c r="P97" s="30"/>
    </row>
    <row r="98" spans="1:16" ht="16.2" thickBot="1" x14ac:dyDescent="0.35">
      <c r="A98" s="120" t="s">
        <v>39</v>
      </c>
      <c r="B98" s="121">
        <v>3000</v>
      </c>
      <c r="C98" s="200">
        <v>0</v>
      </c>
      <c r="D98" s="122"/>
      <c r="E98" s="161">
        <f t="shared" si="18"/>
        <v>0</v>
      </c>
      <c r="F98" s="274">
        <f t="shared" si="25"/>
        <v>0</v>
      </c>
      <c r="G98" s="122"/>
      <c r="H98" s="121">
        <v>3974</v>
      </c>
      <c r="I98" s="274">
        <f t="shared" si="27"/>
        <v>47688</v>
      </c>
      <c r="J98" s="121"/>
      <c r="K98" s="121">
        <f t="shared" ref="K98:K99" si="35">L98/12</f>
        <v>76.25</v>
      </c>
      <c r="L98" s="121">
        <v>915</v>
      </c>
      <c r="M98" s="260">
        <v>0</v>
      </c>
      <c r="N98" s="261">
        <v>27000</v>
      </c>
      <c r="O98" s="141">
        <f t="shared" ref="O98" si="36">+M98-N98</f>
        <v>-27000</v>
      </c>
      <c r="P98" s="30" t="s">
        <v>319</v>
      </c>
    </row>
    <row r="99" spans="1:16" ht="16.2" thickBot="1" x14ac:dyDescent="0.35">
      <c r="A99" s="123" t="s">
        <v>71</v>
      </c>
      <c r="B99" s="111">
        <v>1</v>
      </c>
      <c r="C99" s="198">
        <v>0</v>
      </c>
      <c r="D99" s="112"/>
      <c r="E99" s="159">
        <f t="shared" si="18"/>
        <v>0</v>
      </c>
      <c r="F99" s="273">
        <f t="shared" si="25"/>
        <v>0</v>
      </c>
      <c r="G99" s="112"/>
      <c r="H99" s="111">
        <f t="shared" ref="H99:H105" si="37">B99</f>
        <v>1</v>
      </c>
      <c r="I99" s="273">
        <f t="shared" si="27"/>
        <v>12</v>
      </c>
      <c r="J99" s="113"/>
      <c r="K99" s="111">
        <f t="shared" si="35"/>
        <v>36.25</v>
      </c>
      <c r="L99" s="111">
        <v>435</v>
      </c>
      <c r="M99" s="258">
        <v>0</v>
      </c>
      <c r="N99" s="262"/>
      <c r="O99" s="141">
        <f t="shared" ref="O99" si="38">+M99-N99</f>
        <v>0</v>
      </c>
      <c r="P99" s="30"/>
    </row>
    <row r="100" spans="1:16" ht="16.2" thickBot="1" x14ac:dyDescent="0.35">
      <c r="A100" s="88" t="s">
        <v>304</v>
      </c>
      <c r="B100" s="89">
        <v>336</v>
      </c>
      <c r="C100" s="197">
        <v>0</v>
      </c>
      <c r="D100" s="90"/>
      <c r="E100" s="158">
        <f t="shared" si="18"/>
        <v>0</v>
      </c>
      <c r="F100" s="169">
        <f>E100*12</f>
        <v>0</v>
      </c>
      <c r="G100" s="90"/>
      <c r="H100" s="89">
        <f>B100</f>
        <v>336</v>
      </c>
      <c r="I100" s="169">
        <f t="shared" si="27"/>
        <v>4032</v>
      </c>
      <c r="J100" s="91"/>
      <c r="K100" s="89">
        <f>L100/12</f>
        <v>79.666666666666671</v>
      </c>
      <c r="L100" s="89">
        <v>956</v>
      </c>
      <c r="M100" s="248">
        <v>0</v>
      </c>
      <c r="N100" s="249">
        <v>3025</v>
      </c>
      <c r="O100" s="141">
        <f t="shared" ref="O100" si="39">+M100-N100</f>
        <v>-3025</v>
      </c>
      <c r="P100" s="30"/>
    </row>
    <row r="101" spans="1:16" ht="15.6" x14ac:dyDescent="0.3">
      <c r="A101" s="94" t="s">
        <v>271</v>
      </c>
      <c r="B101" s="69">
        <v>0</v>
      </c>
      <c r="C101" s="193">
        <f t="shared" ref="C101:C104" si="40">B101*12</f>
        <v>0</v>
      </c>
      <c r="D101" s="70"/>
      <c r="E101" s="154">
        <f t="shared" si="18"/>
        <v>0</v>
      </c>
      <c r="F101" s="267">
        <v>0</v>
      </c>
      <c r="G101" s="70"/>
      <c r="H101" s="69">
        <f t="shared" si="37"/>
        <v>0</v>
      </c>
      <c r="I101" s="267">
        <f t="shared" si="27"/>
        <v>0</v>
      </c>
      <c r="J101" s="71"/>
      <c r="K101" s="69">
        <v>2000</v>
      </c>
      <c r="L101" s="69">
        <f t="shared" si="31"/>
        <v>24000</v>
      </c>
      <c r="M101" s="229"/>
      <c r="N101" s="245"/>
      <c r="O101" s="141">
        <f t="shared" ref="O101" si="41">+M101-N101</f>
        <v>0</v>
      </c>
      <c r="P101" s="30"/>
    </row>
    <row r="102" spans="1:16" ht="15.6" x14ac:dyDescent="0.3">
      <c r="A102" s="86" t="s">
        <v>72</v>
      </c>
      <c r="B102" s="51">
        <v>250</v>
      </c>
      <c r="C102" s="182">
        <v>3052.28</v>
      </c>
      <c r="D102" s="50"/>
      <c r="E102" s="151">
        <f t="shared" si="18"/>
        <v>339.14222222222224</v>
      </c>
      <c r="F102" s="226">
        <f t="shared" si="25"/>
        <v>4069.7066666666669</v>
      </c>
      <c r="G102" s="50"/>
      <c r="H102" s="51">
        <f>B102</f>
        <v>250</v>
      </c>
      <c r="I102" s="226">
        <f t="shared" si="27"/>
        <v>3000</v>
      </c>
      <c r="J102" s="52"/>
      <c r="K102" s="51">
        <f>B99</f>
        <v>1</v>
      </c>
      <c r="L102" s="51">
        <f t="shared" si="31"/>
        <v>12</v>
      </c>
      <c r="M102" s="230">
        <v>3052.28</v>
      </c>
      <c r="N102" s="246">
        <v>2250</v>
      </c>
      <c r="O102" s="141">
        <f t="shared" ref="O102" si="42">+M102-N102</f>
        <v>802.2800000000002</v>
      </c>
      <c r="P102" s="30"/>
    </row>
    <row r="103" spans="1:16" ht="15.6" x14ac:dyDescent="0.3">
      <c r="A103" s="86" t="s">
        <v>73</v>
      </c>
      <c r="B103" s="51">
        <v>0</v>
      </c>
      <c r="C103" s="182">
        <f t="shared" si="40"/>
        <v>0</v>
      </c>
      <c r="D103" s="50"/>
      <c r="E103" s="151">
        <f t="shared" si="18"/>
        <v>0</v>
      </c>
      <c r="F103" s="226">
        <f t="shared" si="25"/>
        <v>0</v>
      </c>
      <c r="G103" s="50"/>
      <c r="H103" s="51">
        <f t="shared" si="37"/>
        <v>0</v>
      </c>
      <c r="I103" s="226">
        <f t="shared" si="27"/>
        <v>0</v>
      </c>
      <c r="J103" s="52"/>
      <c r="K103" s="51">
        <v>0</v>
      </c>
      <c r="L103" s="51">
        <f t="shared" si="31"/>
        <v>0</v>
      </c>
      <c r="M103" s="230"/>
      <c r="N103" s="246"/>
      <c r="O103" s="141">
        <f t="shared" ref="O103" si="43">+M103-N103</f>
        <v>0</v>
      </c>
      <c r="P103" s="30"/>
    </row>
    <row r="104" spans="1:16" ht="15.6" x14ac:dyDescent="0.3">
      <c r="A104" s="86" t="s">
        <v>74</v>
      </c>
      <c r="B104" s="51">
        <v>0</v>
      </c>
      <c r="C104" s="182">
        <f t="shared" si="40"/>
        <v>0</v>
      </c>
      <c r="D104" s="50"/>
      <c r="E104" s="151">
        <f t="shared" si="18"/>
        <v>0</v>
      </c>
      <c r="F104" s="226">
        <f t="shared" si="25"/>
        <v>0</v>
      </c>
      <c r="G104" s="50"/>
      <c r="H104" s="51">
        <f t="shared" si="37"/>
        <v>0</v>
      </c>
      <c r="I104" s="226">
        <f t="shared" si="27"/>
        <v>0</v>
      </c>
      <c r="J104" s="52"/>
      <c r="K104" s="55">
        <v>4875.76</v>
      </c>
      <c r="L104" s="55">
        <f t="shared" si="31"/>
        <v>58509.120000000003</v>
      </c>
      <c r="M104" s="230"/>
      <c r="N104" s="246"/>
      <c r="O104" s="141">
        <f t="shared" ref="O104" si="44">+M104-N104</f>
        <v>0</v>
      </c>
      <c r="P104" s="30"/>
    </row>
    <row r="105" spans="1:16" ht="15.6" x14ac:dyDescent="0.3">
      <c r="A105" s="86" t="s">
        <v>86</v>
      </c>
      <c r="B105" s="51">
        <v>1</v>
      </c>
      <c r="C105" s="182">
        <v>0</v>
      </c>
      <c r="D105" s="50"/>
      <c r="E105" s="151">
        <f t="shared" si="18"/>
        <v>0</v>
      </c>
      <c r="F105" s="226">
        <f t="shared" si="25"/>
        <v>0</v>
      </c>
      <c r="G105" s="50"/>
      <c r="H105" s="51">
        <f t="shared" si="37"/>
        <v>1</v>
      </c>
      <c r="I105" s="226">
        <f t="shared" si="27"/>
        <v>12</v>
      </c>
      <c r="J105" s="52"/>
      <c r="K105" s="51">
        <v>20</v>
      </c>
      <c r="L105" s="51">
        <f t="shared" si="31"/>
        <v>240</v>
      </c>
      <c r="M105" s="230"/>
      <c r="N105" s="246"/>
      <c r="O105" s="141">
        <f t="shared" ref="O105" si="45">+M105-N105</f>
        <v>0</v>
      </c>
      <c r="P105" s="30"/>
    </row>
    <row r="106" spans="1:16" ht="16.2" thickBot="1" x14ac:dyDescent="0.35">
      <c r="A106" s="114" t="s">
        <v>40</v>
      </c>
      <c r="B106" s="115">
        <f>SUM(B92:B105)</f>
        <v>11030</v>
      </c>
      <c r="C106" s="201">
        <f>SUM(C92:C105)</f>
        <v>63500.700000000004</v>
      </c>
      <c r="D106" s="116"/>
      <c r="E106" s="162">
        <f t="shared" si="18"/>
        <v>7055.6333333333341</v>
      </c>
      <c r="F106" s="171">
        <f>SUM(F92:F105)</f>
        <v>84667.599999999991</v>
      </c>
      <c r="G106" s="116"/>
      <c r="H106" s="115">
        <f>SUM(H92:H105)</f>
        <v>11302.416666666666</v>
      </c>
      <c r="I106" s="171">
        <f t="shared" si="27"/>
        <v>135629</v>
      </c>
      <c r="J106" s="77"/>
      <c r="K106" s="76">
        <f>B103</f>
        <v>0</v>
      </c>
      <c r="L106" s="76">
        <f t="shared" si="31"/>
        <v>0</v>
      </c>
      <c r="M106" s="263"/>
      <c r="N106" s="264"/>
    </row>
    <row r="107" spans="1:16" x14ac:dyDescent="0.3">
      <c r="A107" s="68"/>
      <c r="B107" s="69"/>
      <c r="C107" s="193"/>
      <c r="D107" s="70"/>
      <c r="E107" s="163"/>
      <c r="F107" s="170"/>
      <c r="G107" s="70"/>
      <c r="H107" s="69"/>
      <c r="I107" s="170"/>
      <c r="J107" s="71"/>
      <c r="K107" s="69">
        <f>B104</f>
        <v>0</v>
      </c>
      <c r="L107" s="69">
        <f t="shared" si="31"/>
        <v>0</v>
      </c>
      <c r="M107" s="229"/>
      <c r="N107" s="229"/>
    </row>
    <row r="108" spans="1:16" ht="18" x14ac:dyDescent="0.35">
      <c r="A108" s="62" t="s">
        <v>41</v>
      </c>
      <c r="B108" s="117">
        <f>SUM(B42+B56+B75+B89+B106)</f>
        <v>42616</v>
      </c>
      <c r="C108" s="202">
        <f>SUM(C42+C56+C75+C89+C106)</f>
        <v>325120.76</v>
      </c>
      <c r="D108" s="119"/>
      <c r="E108" s="164">
        <f t="shared" si="18"/>
        <v>36124.52888888889</v>
      </c>
      <c r="F108" s="172">
        <f>F106+F89+F75+F56+F42</f>
        <v>433494.34666666668</v>
      </c>
      <c r="G108" s="119"/>
      <c r="H108" s="118">
        <f>H106+H89+H75+H56+H42</f>
        <v>43993.116666666669</v>
      </c>
      <c r="I108" s="172">
        <f>I106+I89+I75+I56+I42</f>
        <v>527917.4</v>
      </c>
      <c r="J108" s="52"/>
      <c r="K108" s="51">
        <f>B105</f>
        <v>1</v>
      </c>
      <c r="L108" s="51">
        <f t="shared" si="31"/>
        <v>12</v>
      </c>
      <c r="M108" s="230"/>
      <c r="N108" s="230"/>
    </row>
    <row r="109" spans="1:16" x14ac:dyDescent="0.3">
      <c r="A109" s="48"/>
      <c r="B109" s="51"/>
      <c r="C109" s="51"/>
      <c r="D109" s="50"/>
      <c r="E109" s="48"/>
      <c r="F109" s="51"/>
      <c r="G109" s="50"/>
      <c r="H109" s="51"/>
      <c r="I109" s="51"/>
      <c r="J109" s="52"/>
      <c r="K109" s="51" t="e">
        <f>SUM(K94:K108)</f>
        <v>#REF!</v>
      </c>
      <c r="L109" s="51" t="e">
        <f t="shared" si="31"/>
        <v>#REF!</v>
      </c>
      <c r="M109" s="230"/>
      <c r="N109" s="230"/>
    </row>
    <row r="110" spans="1:16" x14ac:dyDescent="0.3">
      <c r="A110" s="48" t="s">
        <v>42</v>
      </c>
      <c r="B110" s="51">
        <f>SUM(B31-B108)</f>
        <v>11739.730000000003</v>
      </c>
      <c r="C110" s="51">
        <f>SUM(C31-C108)</f>
        <v>168360.66000000003</v>
      </c>
      <c r="D110" s="50"/>
      <c r="E110" s="51">
        <f t="shared" si="18"/>
        <v>18706.740000000005</v>
      </c>
      <c r="F110" s="51">
        <f>E110*12</f>
        <v>224480.88000000006</v>
      </c>
      <c r="G110" s="50"/>
      <c r="H110" s="51">
        <f>H31-H108</f>
        <v>9049.0299999999988</v>
      </c>
      <c r="I110" s="51">
        <f>I31-I108</f>
        <v>108588.35999999999</v>
      </c>
      <c r="J110" s="52"/>
      <c r="K110" s="51"/>
      <c r="L110" s="51"/>
      <c r="M110" s="230"/>
      <c r="N110" s="230"/>
    </row>
    <row r="111" spans="1:16" x14ac:dyDescent="0.3">
      <c r="A111" s="48" t="s">
        <v>43</v>
      </c>
      <c r="B111" s="51"/>
      <c r="C111" s="51"/>
      <c r="D111" s="50"/>
      <c r="E111" s="51">
        <v>-18706.740000000002</v>
      </c>
      <c r="F111" s="51">
        <v>-224480.88</v>
      </c>
      <c r="G111" s="50"/>
      <c r="H111" s="51">
        <f>H110</f>
        <v>9049.0299999999988</v>
      </c>
      <c r="I111" s="51">
        <f>H111*12</f>
        <v>108588.35999999999</v>
      </c>
      <c r="J111" s="52"/>
      <c r="K111" s="51" t="e">
        <f>K109+K92+K77+K56+K42</f>
        <v>#REF!</v>
      </c>
      <c r="L111" s="51" t="e">
        <f>L109+L92+L77+L56+L42</f>
        <v>#REF!</v>
      </c>
      <c r="M111" s="230"/>
      <c r="N111" s="230"/>
    </row>
    <row r="112" spans="1:16" x14ac:dyDescent="0.3">
      <c r="A112" s="48" t="s">
        <v>44</v>
      </c>
      <c r="B112" s="51">
        <v>0</v>
      </c>
      <c r="C112" s="51">
        <v>0</v>
      </c>
      <c r="D112" s="50"/>
      <c r="E112" s="51">
        <f t="shared" si="18"/>
        <v>0</v>
      </c>
      <c r="F112" s="56">
        <v>0</v>
      </c>
      <c r="G112" s="50"/>
      <c r="H112" s="51">
        <f>H110-H111</f>
        <v>0</v>
      </c>
      <c r="I112" s="51">
        <f>I110-I111</f>
        <v>0</v>
      </c>
      <c r="J112" s="52"/>
      <c r="K112" s="51"/>
      <c r="L112" s="51"/>
      <c r="M112" s="230"/>
      <c r="N112" s="230"/>
    </row>
    <row r="113" spans="1:14" x14ac:dyDescent="0.3">
      <c r="A113" s="48"/>
      <c r="B113" s="51"/>
      <c r="C113" s="51"/>
      <c r="D113" s="50"/>
      <c r="E113" s="48"/>
      <c r="F113" s="51"/>
      <c r="G113" s="50"/>
      <c r="H113" s="51"/>
      <c r="I113" s="51"/>
      <c r="J113" s="52"/>
      <c r="K113" s="51" t="e">
        <f>K31-K111</f>
        <v>#REF!</v>
      </c>
      <c r="L113" s="51" t="e">
        <f>L31-L111</f>
        <v>#REF!</v>
      </c>
      <c r="M113" s="230"/>
      <c r="N113" s="230"/>
    </row>
    <row r="114" spans="1:14" ht="15.6" x14ac:dyDescent="0.3">
      <c r="A114" s="61" t="s">
        <v>45</v>
      </c>
      <c r="B114" s="53" t="s">
        <v>101</v>
      </c>
      <c r="C114" s="53" t="s">
        <v>102</v>
      </c>
      <c r="D114" s="50"/>
      <c r="E114" s="53" t="s">
        <v>102</v>
      </c>
      <c r="F114" s="53" t="s">
        <v>102</v>
      </c>
      <c r="G114" s="50"/>
      <c r="H114" s="51"/>
      <c r="I114" s="51"/>
      <c r="J114" s="52"/>
      <c r="K114" s="51" t="e">
        <f>K113</f>
        <v>#REF!</v>
      </c>
      <c r="L114" s="51" t="e">
        <f>L113</f>
        <v>#REF!</v>
      </c>
      <c r="M114" s="230"/>
      <c r="N114" s="230"/>
    </row>
    <row r="115" spans="1:14" x14ac:dyDescent="0.3">
      <c r="A115" s="49"/>
      <c r="B115" s="53" t="s">
        <v>46</v>
      </c>
      <c r="C115" s="53" t="s">
        <v>47</v>
      </c>
      <c r="D115" s="50"/>
      <c r="E115" s="53" t="s">
        <v>278</v>
      </c>
      <c r="F115" s="53" t="s">
        <v>281</v>
      </c>
      <c r="G115" s="50"/>
      <c r="H115" s="51"/>
      <c r="I115" s="51"/>
      <c r="J115" s="52"/>
      <c r="K115" s="51" t="e">
        <f>K113-K114</f>
        <v>#REF!</v>
      </c>
      <c r="L115" s="51" t="e">
        <f>L113-L114</f>
        <v>#REF!</v>
      </c>
      <c r="M115" s="230"/>
      <c r="N115" s="230"/>
    </row>
    <row r="116" spans="1:14" x14ac:dyDescent="0.3">
      <c r="A116" s="48" t="s">
        <v>48</v>
      </c>
      <c r="B116" s="53" t="s">
        <v>282</v>
      </c>
      <c r="C116" s="53" t="s">
        <v>282</v>
      </c>
      <c r="D116" s="50"/>
      <c r="E116" s="53" t="s">
        <v>280</v>
      </c>
      <c r="F116" s="53" t="s">
        <v>1</v>
      </c>
      <c r="G116" s="50"/>
      <c r="H116" s="51"/>
      <c r="I116" s="51"/>
      <c r="J116" s="52"/>
      <c r="K116" s="51"/>
      <c r="L116" s="51"/>
      <c r="M116" s="230"/>
      <c r="N116" s="230"/>
    </row>
    <row r="117" spans="1:14" x14ac:dyDescent="0.3">
      <c r="A117" s="48" t="s">
        <v>49</v>
      </c>
      <c r="B117" s="51">
        <v>5708</v>
      </c>
      <c r="C117" s="51">
        <v>61875</v>
      </c>
      <c r="D117" s="50"/>
      <c r="E117" s="51">
        <f>C117/9</f>
        <v>6875</v>
      </c>
      <c r="F117" s="51">
        <f>E117*12</f>
        <v>82500</v>
      </c>
      <c r="G117" s="50"/>
      <c r="H117" s="51">
        <f>I117/12</f>
        <v>5156.25</v>
      </c>
      <c r="I117" s="51">
        <v>61875</v>
      </c>
      <c r="J117" s="52"/>
      <c r="K117" s="51"/>
      <c r="L117" s="51"/>
      <c r="M117" s="230"/>
      <c r="N117" s="230"/>
    </row>
    <row r="118" spans="1:14" x14ac:dyDescent="0.3">
      <c r="A118" s="48" t="s">
        <v>50</v>
      </c>
      <c r="B118" s="51">
        <v>30</v>
      </c>
      <c r="C118" s="51">
        <v>233.18</v>
      </c>
      <c r="D118" s="50"/>
      <c r="E118" s="51">
        <f t="shared" si="18"/>
        <v>25.908888888888889</v>
      </c>
      <c r="F118" s="51">
        <f t="shared" ref="F118:F122" si="46">E118*12</f>
        <v>310.90666666666664</v>
      </c>
      <c r="G118" s="50"/>
      <c r="H118" s="51">
        <v>30</v>
      </c>
      <c r="I118" s="51">
        <f t="shared" ref="I118:I119" si="47">H118*12</f>
        <v>360</v>
      </c>
      <c r="J118" s="52"/>
      <c r="K118" s="51"/>
      <c r="L118" s="51"/>
      <c r="M118" s="230"/>
      <c r="N118" s="230"/>
    </row>
    <row r="119" spans="1:14" x14ac:dyDescent="0.3">
      <c r="A119" s="48" t="s">
        <v>92</v>
      </c>
      <c r="B119" s="51">
        <v>1050</v>
      </c>
      <c r="C119" s="51">
        <v>10010.92</v>
      </c>
      <c r="D119" s="50"/>
      <c r="E119" s="51">
        <f t="shared" si="18"/>
        <v>1112.3244444444445</v>
      </c>
      <c r="F119" s="51">
        <f t="shared" si="46"/>
        <v>13347.893333333333</v>
      </c>
      <c r="G119" s="50"/>
      <c r="H119" s="51">
        <f>B119</f>
        <v>1050</v>
      </c>
      <c r="I119" s="51">
        <f t="shared" si="47"/>
        <v>12600</v>
      </c>
      <c r="J119" s="52"/>
      <c r="K119" s="51"/>
      <c r="L119" s="51"/>
      <c r="M119" s="230"/>
      <c r="N119" s="230"/>
    </row>
    <row r="120" spans="1:14" x14ac:dyDescent="0.3">
      <c r="A120" s="48" t="s">
        <v>279</v>
      </c>
      <c r="B120" s="51"/>
      <c r="C120" s="51">
        <v>44650.89</v>
      </c>
      <c r="D120" s="50"/>
      <c r="E120" s="51">
        <f t="shared" si="18"/>
        <v>4961.21</v>
      </c>
      <c r="F120" s="51">
        <f t="shared" si="46"/>
        <v>59534.520000000004</v>
      </c>
      <c r="G120" s="50"/>
      <c r="H120" s="51"/>
      <c r="I120" s="51"/>
      <c r="J120" s="52"/>
      <c r="K120" s="51"/>
      <c r="L120" s="51"/>
      <c r="M120" s="230"/>
      <c r="N120" s="230"/>
    </row>
    <row r="121" spans="1:14" x14ac:dyDescent="0.3">
      <c r="A121" s="48" t="s">
        <v>284</v>
      </c>
      <c r="B121" s="51"/>
      <c r="C121" s="51"/>
      <c r="D121" s="50"/>
      <c r="E121" s="51"/>
      <c r="F121" s="51"/>
      <c r="G121" s="50"/>
      <c r="H121" s="51">
        <v>-625</v>
      </c>
      <c r="I121" s="51">
        <f>H121*12</f>
        <v>-7500</v>
      </c>
      <c r="J121" s="52"/>
      <c r="K121" s="51"/>
      <c r="L121" s="51"/>
      <c r="M121" s="230"/>
      <c r="N121" s="230"/>
    </row>
    <row r="122" spans="1:14" x14ac:dyDescent="0.3">
      <c r="A122" s="48" t="s">
        <v>93</v>
      </c>
      <c r="B122" s="51">
        <v>0</v>
      </c>
      <c r="C122" s="51">
        <f t="shared" ref="C122" si="48">B122*12</f>
        <v>0</v>
      </c>
      <c r="D122" s="50"/>
      <c r="E122" s="51">
        <f t="shared" si="18"/>
        <v>0</v>
      </c>
      <c r="F122" s="51">
        <f t="shared" si="46"/>
        <v>0</v>
      </c>
      <c r="G122" s="50"/>
      <c r="H122" s="51">
        <f>H111</f>
        <v>9049.0299999999988</v>
      </c>
      <c r="I122" s="51">
        <f>I111</f>
        <v>108588.35999999999</v>
      </c>
      <c r="J122" s="52"/>
      <c r="K122" s="51">
        <f>L122/12</f>
        <v>166.66666666666666</v>
      </c>
      <c r="L122" s="51">
        <v>2000</v>
      </c>
      <c r="M122" s="230"/>
      <c r="N122" s="230"/>
    </row>
    <row r="123" spans="1:14" x14ac:dyDescent="0.3">
      <c r="A123" s="48" t="s">
        <v>51</v>
      </c>
      <c r="B123" s="51">
        <f>SUM(B117:B122)</f>
        <v>6788</v>
      </c>
      <c r="C123" s="51">
        <f>SUM(C117:C122)</f>
        <v>116769.99</v>
      </c>
      <c r="D123" s="50"/>
      <c r="E123" s="51">
        <f t="shared" si="18"/>
        <v>12974.443333333335</v>
      </c>
      <c r="F123" s="51">
        <f>SUM(F117:F122)</f>
        <v>155693.32</v>
      </c>
      <c r="G123" s="50"/>
      <c r="H123" s="51">
        <f>SUM(H117:H122)</f>
        <v>14660.279999999999</v>
      </c>
      <c r="I123" s="51">
        <f>SUM(I117:I122)</f>
        <v>175923.36</v>
      </c>
      <c r="J123" s="52"/>
      <c r="K123" s="51"/>
      <c r="L123" s="51"/>
      <c r="M123" s="230"/>
      <c r="N123" s="230"/>
    </row>
    <row r="124" spans="1:14" x14ac:dyDescent="0.3">
      <c r="A124" s="48" t="s">
        <v>305</v>
      </c>
      <c r="B124" s="51"/>
      <c r="C124" s="51"/>
      <c r="D124" s="48"/>
      <c r="E124" s="48"/>
      <c r="F124" s="48"/>
      <c r="G124" s="48"/>
      <c r="H124" s="48"/>
      <c r="I124" s="48"/>
      <c r="J124" s="52"/>
      <c r="K124" s="51"/>
      <c r="L124" s="51"/>
      <c r="M124" s="230"/>
      <c r="N124" s="230"/>
    </row>
    <row r="125" spans="1:14" x14ac:dyDescent="0.3">
      <c r="A125" s="48" t="s">
        <v>274</v>
      </c>
      <c r="B125" s="51">
        <v>0</v>
      </c>
      <c r="C125" s="51">
        <v>1041.6600000000001</v>
      </c>
      <c r="D125" s="48"/>
      <c r="E125" s="48"/>
      <c r="F125" s="48"/>
      <c r="G125" s="48"/>
      <c r="H125" s="48"/>
      <c r="I125" s="48"/>
      <c r="J125" s="48"/>
      <c r="K125" s="51"/>
      <c r="L125" s="51"/>
      <c r="M125" s="230"/>
      <c r="N125" s="230"/>
    </row>
    <row r="126" spans="1:14" x14ac:dyDescent="0.3">
      <c r="A126" s="57" t="s">
        <v>275</v>
      </c>
      <c r="B126" s="51">
        <v>0</v>
      </c>
      <c r="C126" s="51">
        <v>2007</v>
      </c>
      <c r="D126" s="48"/>
      <c r="E126" s="48"/>
      <c r="F126" s="48"/>
      <c r="G126" s="48"/>
      <c r="H126" s="48"/>
      <c r="I126" s="48"/>
      <c r="J126" s="48"/>
      <c r="K126" s="51">
        <f>SUM(K120:K125)</f>
        <v>166.66666666666666</v>
      </c>
      <c r="L126" s="51">
        <f>SUM(L120:L125)</f>
        <v>2000</v>
      </c>
      <c r="M126" s="230"/>
      <c r="N126" s="230"/>
    </row>
    <row r="127" spans="1:14" x14ac:dyDescent="0.3">
      <c r="A127" s="58"/>
      <c r="B127" s="59"/>
      <c r="C127" s="60">
        <v>251.35</v>
      </c>
      <c r="D127" s="59"/>
      <c r="E127" s="59"/>
      <c r="F127" s="48"/>
      <c r="G127" s="48"/>
      <c r="H127" s="48"/>
      <c r="I127" s="48"/>
      <c r="J127" s="48"/>
      <c r="K127" s="48"/>
      <c r="L127" s="48"/>
      <c r="M127" s="230"/>
      <c r="N127" s="230"/>
    </row>
    <row r="128" spans="1:14" x14ac:dyDescent="0.3">
      <c r="A128" t="s">
        <v>276</v>
      </c>
      <c r="B128" s="8"/>
      <c r="C128" s="8"/>
      <c r="D128" s="8"/>
      <c r="E128" s="8"/>
    </row>
    <row r="129" spans="1:12" x14ac:dyDescent="0.3">
      <c r="A129" t="s">
        <v>277</v>
      </c>
      <c r="B129" s="1"/>
      <c r="C129" s="13"/>
      <c r="D129" s="1"/>
      <c r="E129" s="25"/>
    </row>
    <row r="130" spans="1:12" x14ac:dyDescent="0.3">
      <c r="B130" s="1"/>
      <c r="C130" s="13"/>
      <c r="D130" s="1"/>
      <c r="E130" s="25"/>
      <c r="K130" s="2" t="s">
        <v>154</v>
      </c>
    </row>
    <row r="131" spans="1:12" x14ac:dyDescent="0.3">
      <c r="B131" s="8"/>
      <c r="C131" s="8"/>
      <c r="D131" s="2" t="s">
        <v>283</v>
      </c>
      <c r="F131" s="8"/>
      <c r="G131" s="8"/>
      <c r="H131" s="2" t="s">
        <v>285</v>
      </c>
      <c r="K131" s="8" t="s">
        <v>0</v>
      </c>
      <c r="L131" s="8" t="s">
        <v>1</v>
      </c>
    </row>
    <row r="132" spans="1:12" x14ac:dyDescent="0.3">
      <c r="B132" s="8"/>
      <c r="C132" s="8" t="s">
        <v>0</v>
      </c>
      <c r="E132" s="8" t="s">
        <v>288</v>
      </c>
      <c r="F132" s="8"/>
      <c r="G132" s="8" t="s">
        <v>0</v>
      </c>
      <c r="I132" s="8" t="s">
        <v>289</v>
      </c>
      <c r="K132" s="25" t="e">
        <f>K111/20</f>
        <v>#REF!</v>
      </c>
      <c r="L132" s="25" t="e">
        <f>L111/20</f>
        <v>#REF!</v>
      </c>
    </row>
    <row r="133" spans="1:12" x14ac:dyDescent="0.3">
      <c r="B133" s="2" t="s">
        <v>156</v>
      </c>
      <c r="C133" s="25">
        <f>B108/55</f>
        <v>774.83636363636367</v>
      </c>
      <c r="E133" s="25">
        <f>C133*55</f>
        <v>42616</v>
      </c>
      <c r="F133" s="2" t="s">
        <v>156</v>
      </c>
      <c r="H133" s="25">
        <f>H108/55</f>
        <v>799.87484848484848</v>
      </c>
      <c r="I133" s="25">
        <f>H133*55</f>
        <v>43993.116666666669</v>
      </c>
      <c r="J133" s="25"/>
      <c r="K133" s="34">
        <f>K126/20</f>
        <v>8.3333333333333321</v>
      </c>
      <c r="L133" s="34">
        <f>L126/20</f>
        <v>100</v>
      </c>
    </row>
    <row r="134" spans="1:12" x14ac:dyDescent="0.3">
      <c r="B134" s="2" t="s">
        <v>155</v>
      </c>
      <c r="C134" s="34">
        <v>125</v>
      </c>
      <c r="E134" s="34">
        <f>125*55</f>
        <v>6875</v>
      </c>
      <c r="F134" s="2" t="s">
        <v>155</v>
      </c>
      <c r="H134" s="34">
        <v>125</v>
      </c>
      <c r="I134" s="34">
        <f>125*55</f>
        <v>6875</v>
      </c>
      <c r="K134" s="35" t="e">
        <f>SUM(K132:K133)</f>
        <v>#REF!</v>
      </c>
      <c r="L134" s="25" t="e">
        <f>SUM(L132:L133)</f>
        <v>#REF!</v>
      </c>
    </row>
    <row r="135" spans="1:12" x14ac:dyDescent="0.3">
      <c r="B135" s="25"/>
      <c r="C135" s="35">
        <f>SUM(C133:C134)</f>
        <v>899.83636363636367</v>
      </c>
      <c r="E135" s="25">
        <f>SUM(E133:E134)</f>
        <v>49491</v>
      </c>
      <c r="F135" s="25"/>
      <c r="H135" s="35">
        <f>SUM(H133:H134)</f>
        <v>924.87484848484848</v>
      </c>
      <c r="I135" s="25">
        <f>SUM(I133:I134)</f>
        <v>50868.116666666669</v>
      </c>
      <c r="K135" s="25"/>
      <c r="L135" s="25"/>
    </row>
    <row r="136" spans="1:12" x14ac:dyDescent="0.3">
      <c r="B136" s="1"/>
      <c r="C136" s="13"/>
      <c r="D136" s="1"/>
      <c r="E136" s="25"/>
      <c r="I136" s="32">
        <f>I135*12</f>
        <v>610417.4</v>
      </c>
      <c r="K136" s="25"/>
      <c r="L136" s="25"/>
    </row>
    <row r="137" spans="1:12" x14ac:dyDescent="0.3">
      <c r="B137" s="1"/>
      <c r="C137" s="13"/>
      <c r="D137" s="1"/>
      <c r="E137" s="1"/>
      <c r="K137" s="25"/>
      <c r="L137" s="25"/>
    </row>
    <row r="138" spans="1:12" x14ac:dyDescent="0.3">
      <c r="B138" s="1"/>
      <c r="C138" s="13"/>
      <c r="D138" s="1"/>
      <c r="E138" s="1"/>
      <c r="J138" s="34"/>
      <c r="K138" s="25"/>
      <c r="L138" s="25"/>
    </row>
    <row r="139" spans="1:12" x14ac:dyDescent="0.3">
      <c r="B139" s="1"/>
      <c r="C139" s="13"/>
      <c r="D139" s="1"/>
      <c r="E139" s="1"/>
      <c r="F139" s="25"/>
      <c r="G139" s="25"/>
      <c r="H139" s="25"/>
      <c r="I139" s="25"/>
      <c r="J139" s="25"/>
    </row>
    <row r="140" spans="1:12" x14ac:dyDescent="0.3">
      <c r="B140" s="1"/>
      <c r="C140" s="13"/>
      <c r="D140" s="1"/>
      <c r="E140" s="1"/>
      <c r="F140" s="1"/>
      <c r="G140" s="1"/>
    </row>
    <row r="141" spans="1:12" x14ac:dyDescent="0.3">
      <c r="B141" s="1"/>
      <c r="C141" s="13"/>
      <c r="D141" s="1"/>
      <c r="E141" s="1"/>
    </row>
    <row r="142" spans="1:12" x14ac:dyDescent="0.3">
      <c r="A142" s="9"/>
    </row>
    <row r="143" spans="1:12" ht="16.2" x14ac:dyDescent="0.4">
      <c r="A143" s="9"/>
      <c r="C143" s="10"/>
    </row>
    <row r="144" spans="1:12" ht="16.2" x14ac:dyDescent="0.4">
      <c r="A144" s="9"/>
      <c r="C144" s="10"/>
    </row>
    <row r="145" spans="1:7" ht="16.2" x14ac:dyDescent="0.4">
      <c r="A145" s="9"/>
      <c r="C145" s="10"/>
      <c r="F145" s="1"/>
      <c r="G145" s="1"/>
    </row>
    <row r="146" spans="1:7" x14ac:dyDescent="0.3">
      <c r="A146" s="9"/>
      <c r="B146" s="1"/>
      <c r="C146" s="16"/>
      <c r="D146" s="1"/>
      <c r="E146" s="1"/>
    </row>
    <row r="147" spans="1:7" x14ac:dyDescent="0.3">
      <c r="A147" s="11"/>
    </row>
    <row r="150" spans="1:7" x14ac:dyDescent="0.3">
      <c r="B150" s="1"/>
      <c r="C150" s="1"/>
    </row>
    <row r="151" spans="1:7" x14ac:dyDescent="0.3">
      <c r="B151" s="25"/>
      <c r="C151" s="25"/>
    </row>
    <row r="152" spans="1:7" x14ac:dyDescent="0.3">
      <c r="B152" s="32"/>
      <c r="C152" s="32"/>
    </row>
    <row r="153" spans="1:7" x14ac:dyDescent="0.3">
      <c r="B153" s="32"/>
    </row>
  </sheetData>
  <pageMargins left="0.7" right="0.7" top="0.75" bottom="0.75" header="0.3" footer="0.3"/>
  <pageSetup scale="7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Per Unit Assessment</vt:lpstr>
      <vt:lpstr>Lease Adjustment</vt:lpstr>
      <vt:lpstr>PH I Stand alone</vt:lpstr>
      <vt:lpstr>Sheet3</vt:lpstr>
      <vt:lpstr>Sheet4</vt:lpstr>
      <vt:lpstr>Phase I Alone(2)</vt:lpstr>
    </vt:vector>
  </TitlesOfParts>
  <Company>Management Consultants of Hawaii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Ferguson</dc:creator>
  <cp:lastModifiedBy>Shanna</cp:lastModifiedBy>
  <cp:lastPrinted>2014-10-23T19:28:38Z</cp:lastPrinted>
  <dcterms:created xsi:type="dcterms:W3CDTF">2009-09-27T22:10:04Z</dcterms:created>
  <dcterms:modified xsi:type="dcterms:W3CDTF">2015-10-16T19:08:08Z</dcterms:modified>
</cp:coreProperties>
</file>